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2022\PE manutenção predial CONTINUADO\"/>
    </mc:Choice>
  </mc:AlternateContent>
  <bookViews>
    <workbookView xWindow="0" yWindow="0" windowWidth="24000" windowHeight="9630" tabRatio="915"/>
  </bookViews>
  <sheets>
    <sheet name="RESUMO" sheetId="2" r:id="rId1"/>
    <sheet name="Eletricista" sheetId="5" r:id="rId2"/>
    <sheet name="Auxiliar de manutenção predial" sheetId="4" r:id="rId3"/>
    <sheet name="Uniformes" sheetId="6" r:id="rId4"/>
    <sheet name="EPI" sheetId="10" r:id="rId5"/>
    <sheet name="Máquinas e equipamentos" sheetId="7" r:id="rId6"/>
    <sheet name="Ferramentas" sheetId="8" r:id="rId7"/>
    <sheet name="Consumíveis" sheetId="9" r:id="rId8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60" i="5" l="1"/>
  <c r="J27" i="5" l="1"/>
  <c r="J26" i="5"/>
  <c r="I57" i="5" l="1"/>
  <c r="J25" i="5"/>
  <c r="J111" i="4" l="1"/>
  <c r="J142" i="4" s="1"/>
  <c r="J143" i="4" s="1"/>
  <c r="I132" i="5"/>
  <c r="J112" i="5"/>
  <c r="J143" i="5" s="1"/>
  <c r="I48" i="5"/>
  <c r="J97" i="5" s="1"/>
  <c r="J98" i="5" s="1"/>
  <c r="J103" i="5" s="1"/>
  <c r="J24" i="5"/>
  <c r="J52" i="5" s="1"/>
  <c r="I131" i="4"/>
  <c r="J55" i="4"/>
  <c r="J51" i="4"/>
  <c r="I47" i="4"/>
  <c r="J96" i="4" s="1"/>
  <c r="J97" i="4" s="1"/>
  <c r="J102" i="4" s="1"/>
  <c r="J24" i="4"/>
  <c r="J25" i="4" s="1"/>
  <c r="J26" i="4" s="1"/>
  <c r="J76" i="4" l="1"/>
  <c r="J45" i="4"/>
  <c r="J41" i="4"/>
  <c r="J58" i="4" s="1"/>
  <c r="J60" i="4" s="1"/>
  <c r="J66" i="4" s="1"/>
  <c r="J87" i="4"/>
  <c r="J83" i="4"/>
  <c r="J71" i="4"/>
  <c r="J44" i="4"/>
  <c r="J40" i="4"/>
  <c r="J73" i="4"/>
  <c r="J74" i="4"/>
  <c r="J75" i="4" s="1"/>
  <c r="J43" i="4"/>
  <c r="J39" i="4"/>
  <c r="J32" i="4"/>
  <c r="J138" i="4"/>
  <c r="J46" i="4"/>
  <c r="J42" i="4"/>
  <c r="J31" i="4"/>
  <c r="J33" i="4" s="1"/>
  <c r="J77" i="5" l="1"/>
  <c r="J46" i="5"/>
  <c r="J42" i="5"/>
  <c r="J59" i="5" s="1"/>
  <c r="J61" i="5" s="1"/>
  <c r="J67" i="5" s="1"/>
  <c r="J33" i="5"/>
  <c r="J74" i="5"/>
  <c r="J88" i="5"/>
  <c r="J84" i="5"/>
  <c r="J45" i="5"/>
  <c r="J41" i="5"/>
  <c r="J75" i="5"/>
  <c r="J76" i="5" s="1"/>
  <c r="J44" i="5"/>
  <c r="J40" i="5"/>
  <c r="J139" i="5"/>
  <c r="J47" i="5"/>
  <c r="J43" i="5"/>
  <c r="J32" i="5"/>
  <c r="J47" i="4"/>
  <c r="J65" i="4" s="1"/>
  <c r="J72" i="4"/>
  <c r="J77" i="4" s="1"/>
  <c r="J140" i="4" s="1"/>
  <c r="J80" i="4"/>
  <c r="J34" i="4"/>
  <c r="J35" i="4" s="1"/>
  <c r="J64" i="4" s="1"/>
  <c r="J72" i="5" l="1"/>
  <c r="J73" i="5" s="1"/>
  <c r="J48" i="5"/>
  <c r="J66" i="5" s="1"/>
  <c r="J81" i="5"/>
  <c r="J34" i="5"/>
  <c r="J67" i="4"/>
  <c r="J88" i="4"/>
  <c r="J84" i="4"/>
  <c r="J85" i="4"/>
  <c r="J86" i="4"/>
  <c r="J78" i="5" l="1"/>
  <c r="J141" i="5" s="1"/>
  <c r="J89" i="5"/>
  <c r="J85" i="5"/>
  <c r="J87" i="5"/>
  <c r="J86" i="5"/>
  <c r="J35" i="5"/>
  <c r="J36" i="5" s="1"/>
  <c r="J65" i="5" s="1"/>
  <c r="J68" i="5" s="1"/>
  <c r="J139" i="4"/>
  <c r="J89" i="4"/>
  <c r="J140" i="5" l="1"/>
  <c r="J90" i="5"/>
  <c r="J90" i="4"/>
  <c r="J91" i="4" s="1"/>
  <c r="J101" i="4" s="1"/>
  <c r="J103" i="4" s="1"/>
  <c r="J91" i="5" l="1"/>
  <c r="J92" i="5" s="1"/>
  <c r="J102" i="5" s="1"/>
  <c r="J104" i="5" s="1"/>
  <c r="J141" i="4"/>
  <c r="J115" i="4"/>
  <c r="J116" i="4" s="1"/>
  <c r="J142" i="5" l="1"/>
  <c r="J144" i="5" s="1"/>
  <c r="J116" i="5"/>
  <c r="J117" i="5" s="1"/>
  <c r="J117" i="4"/>
  <c r="J118" i="4" s="1"/>
  <c r="J119" i="4" s="1"/>
  <c r="J118" i="5" l="1"/>
  <c r="J119" i="5" s="1"/>
  <c r="J122" i="4"/>
  <c r="J128" i="4"/>
  <c r="J123" i="4"/>
  <c r="J129" i="4" l="1"/>
  <c r="J144" i="4" s="1"/>
  <c r="J145" i="4" s="1"/>
  <c r="C15" i="2" s="1"/>
  <c r="J120" i="5"/>
  <c r="J131" i="4"/>
  <c r="K145" i="4" l="1"/>
  <c r="E15" i="2"/>
  <c r="G15" i="2" s="1"/>
  <c r="J124" i="5"/>
  <c r="J129" i="5"/>
  <c r="J123" i="5"/>
  <c r="J132" i="5" l="1"/>
  <c r="J130" i="5"/>
  <c r="J145" i="5" s="1"/>
  <c r="J146" i="5" s="1"/>
  <c r="E14" i="2" l="1"/>
  <c r="G14" i="2" s="1"/>
  <c r="G16" i="2" s="1"/>
  <c r="C14" i="2"/>
  <c r="K146" i="5"/>
  <c r="G21" i="2" l="1"/>
  <c r="G19" i="2"/>
</calcChain>
</file>

<file path=xl/comments1.xml><?xml version="1.0" encoding="utf-8"?>
<comments xmlns="http://schemas.openxmlformats.org/spreadsheetml/2006/main">
  <authors>
    <author>TI</author>
  </authors>
  <commentList>
    <comment ref="J56" authorId="0" shapeId="0">
      <text>
        <r>
          <rPr>
            <b/>
            <sz val="9"/>
            <color indexed="81"/>
            <rFont val="Segoe UI"/>
            <family val="2"/>
          </rPr>
          <t>TI:</t>
        </r>
        <r>
          <rPr>
            <sz val="9"/>
            <color indexed="81"/>
            <rFont val="Segoe UI"/>
            <family val="2"/>
          </rPr>
          <t xml:space="preserve">
na cct diz que pode ser até  20% de contra partida do empregado
</t>
        </r>
      </text>
    </comment>
    <comment ref="I57" authorId="0" shapeId="0">
      <text>
        <r>
          <rPr>
            <b/>
            <sz val="9"/>
            <color indexed="81"/>
            <rFont val="Segoe UI"/>
            <family val="2"/>
          </rPr>
          <t>TI:</t>
        </r>
        <r>
          <rPr>
            <sz val="9"/>
            <color indexed="81"/>
            <rFont val="Segoe UI"/>
            <family val="2"/>
          </rPr>
          <t xml:space="preserve">
divididi por 22 o valor que a cct menciona</t>
        </r>
      </text>
    </comment>
    <comment ref="J59" authorId="0" shapeId="0">
      <text>
        <r>
          <rPr>
            <b/>
            <sz val="9"/>
            <color indexed="81"/>
            <rFont val="Segoe UI"/>
            <charset val="1"/>
          </rPr>
          <t>TI:</t>
        </r>
        <r>
          <rPr>
            <sz val="9"/>
            <color indexed="81"/>
            <rFont val="Segoe UI"/>
            <charset val="1"/>
          </rPr>
          <t xml:space="preserve">
calculei com base no valor de provisão pra risco
</t>
        </r>
      </text>
    </comment>
    <comment ref="J60" authorId="0" shapeId="0">
      <text>
        <r>
          <rPr>
            <b/>
            <sz val="9"/>
            <color indexed="81"/>
            <rFont val="Segoe UI"/>
            <family val="2"/>
          </rPr>
          <t>TI:</t>
        </r>
        <r>
          <rPr>
            <sz val="9"/>
            <color indexed="81"/>
            <rFont val="Segoe UI"/>
            <family val="2"/>
          </rPr>
          <t xml:space="preserve">
na cct tem só o aux educação</t>
        </r>
      </text>
    </comment>
  </commentList>
</comments>
</file>

<file path=xl/sharedStrings.xml><?xml version="1.0" encoding="utf-8"?>
<sst xmlns="http://schemas.openxmlformats.org/spreadsheetml/2006/main" count="647" uniqueCount="304">
  <si>
    <t>MANUTENÇÃO PREDIAL - Regime de Tributação: Lucro Real</t>
  </si>
  <si>
    <t>Nº do processo:</t>
  </si>
  <si>
    <t>Licitação nº: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</si>
  <si>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</si>
  <si>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</si>
  <si>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</si>
  <si>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</si>
  <si>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</si>
  <si>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C</t>
  </si>
  <si>
    <t>Ano do Acordo, Convenção ou Dissídio Coletivo</t>
  </si>
  <si>
    <t>D</t>
  </si>
  <si>
    <t>Número de meses de execução contratual</t>
  </si>
  <si>
    <t>IDENTIFICAÇÃO DO SERVIÇO</t>
  </si>
  <si>
    <r>
      <rPr>
        <b/>
        <sz val="15"/>
        <color rgb="FF000000"/>
        <rFont val="Arial"/>
        <charset val="1"/>
      </rPr>
      <t xml:space="preserve">1. MÓDULOS 
</t>
    </r>
    <r>
      <rPr>
        <b/>
        <sz val="12"/>
        <color rgb="FF000000"/>
        <rFont val="Arial"/>
        <charset val="1"/>
      </rPr>
      <t xml:space="preserve">Mão de obra
</t>
    </r>
    <r>
      <rPr>
        <b/>
        <sz val="11"/>
        <color rgb="FF000000"/>
        <rFont val="Arial"/>
        <charset val="1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</si>
  <si>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</si>
  <si>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</si>
  <si>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Manutenção Predial</t>
  </si>
  <si>
    <t>Classificação Brasileira de Ocupações (CBO)</t>
  </si>
  <si>
    <t>Salário Normativo da Categoria Profissional - para a jornada de 44 h/sem</t>
  </si>
  <si>
    <t>Categoria Profissional (vinculada à execução contratual)</t>
  </si>
  <si>
    <t>Auxiliar de manutenção predial</t>
  </si>
  <si>
    <t>Data-Base da Categoria (dia/mês/ano)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</si>
  <si>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</si>
  <si>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</si>
  <si>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</si>
  <si>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</si>
  <si>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color rgb="FF000000"/>
        <rFont val="Arial"/>
        <charset val="1"/>
      </rPr>
      <t xml:space="preserve">Salário-Base   </t>
    </r>
    <r>
      <rPr>
        <b/>
        <sz val="10"/>
        <color rgb="FFFF0000"/>
        <rFont val="Arial"/>
        <charset val="1"/>
      </rPr>
      <t xml:space="preserve"> (valor para somente 1 auxiliar de manutenção predial - 44h/semanais) </t>
    </r>
  </si>
  <si>
    <t>Adicional de Insalubridade (cláusula 17 da CCT/2021)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</si>
  <si>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</si>
  <si>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</si>
  <si>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</si>
  <si>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</si>
  <si>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color rgb="FF000000"/>
        <rFont val="Arial"/>
        <charset val="1"/>
      </rPr>
      <t>13º (décimo terceiro) Salário</t>
    </r>
    <r>
      <rPr>
        <b/>
        <sz val="11"/>
        <color rgb="FFFF0000"/>
        <rFont val="Arial"/>
        <charset val="1"/>
      </rPr>
      <t xml:space="preserve"> </t>
    </r>
    <r>
      <rPr>
        <b/>
        <sz val="11"/>
        <color rgb="FF000000"/>
        <rFont val="Arial"/>
        <charset val="1"/>
      </rPr>
      <t>e Adicional de Férias</t>
    </r>
  </si>
  <si>
    <t>Valor (R$)</t>
  </si>
  <si>
    <r>
      <rPr>
        <b/>
        <sz val="10"/>
        <color rgb="FF000000"/>
        <rFont val="Arial"/>
        <charset val="1"/>
      </rPr>
      <t>13º (décimo terceiro) Salário</t>
    </r>
    <r>
      <rPr>
        <b/>
        <sz val="11"/>
        <color rgb="FF000000"/>
        <rFont val="Arial"/>
        <charset val="1"/>
      </rPr>
      <t xml:space="preserve"> </t>
    </r>
    <r>
      <rPr>
        <b/>
        <sz val="8"/>
        <color rgb="FFFF0000"/>
        <rFont val="Arial"/>
        <charset val="1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</si>
  <si>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charset val="1"/>
      </rPr>
      <t>Adicional de Férias</t>
    </r>
    <r>
      <rPr>
        <b/>
        <sz val="10"/>
        <color rgb="FF009900"/>
        <rFont val="Arial"/>
        <charset val="1"/>
      </rPr>
      <t xml:space="preserve"> </t>
    </r>
    <r>
      <rPr>
        <b/>
        <sz val="8"/>
        <color rgb="FFFF0000"/>
        <rFont val="Arial"/>
        <charset val="1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</si>
  <si>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</si>
  <si>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</si>
  <si>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</si>
  <si>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</si>
  <si>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</si>
  <si>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</si>
  <si>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</si>
  <si>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</si>
  <si>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</si>
  <si>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</si>
  <si>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</si>
  <si>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</si>
  <si>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</si>
  <si>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</si>
  <si>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</si>
  <si>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</si>
  <si>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</si>
  <si>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</si>
  <si>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</si>
  <si>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</si>
  <si>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</si>
  <si>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</si>
  <si>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</si>
  <si>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</si>
  <si>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color rgb="FF000000"/>
        <rFont val="Arial"/>
        <charset val="1"/>
      </rPr>
      <t xml:space="preserve">Transporte                                              </t>
    </r>
    <r>
      <rPr>
        <b/>
        <sz val="10"/>
        <color rgb="FFFF0000"/>
        <rFont val="Arial"/>
        <charset val="1"/>
      </rPr>
      <t xml:space="preserve"> Cálculo do valor: [(2xVTx22) – (6%xSB)]</t>
    </r>
  </si>
  <si>
    <t xml:space="preserve">      A.1) Valor da passagem do transporte coletivo no município de prestação dos serviços: Decreto nº 045, de 15 de março de 2019 </t>
  </si>
  <si>
    <t>-</t>
  </si>
  <si>
    <t xml:space="preserve">      A.2) Quantidade de passagens por dia por empregado:</t>
  </si>
  <si>
    <t xml:space="preserve">      A.3) Quantidade de dias do mês de recebimento de passagens</t>
  </si>
  <si>
    <r>
      <rPr>
        <b/>
        <sz val="10"/>
        <color rgb="FF000000"/>
        <rFont val="Arial"/>
        <charset val="1"/>
      </rPr>
      <t xml:space="preserve">Auxílio-Refeição/Alimentação </t>
    </r>
    <r>
      <rPr>
        <b/>
        <sz val="10"/>
        <color rgb="FFFF0000"/>
        <rFont val="Arial"/>
        <charset val="1"/>
      </rPr>
      <t>Cálculo do valor = [(22xVA)x(1-</t>
    </r>
    <r>
      <rPr>
        <b/>
        <sz val="10"/>
        <color rgb="FF0000FF"/>
        <rFont val="Arial"/>
        <charset val="1"/>
      </rPr>
      <t>0,19</t>
    </r>
    <r>
      <rPr>
        <b/>
        <sz val="10"/>
        <color rgb="FFFF0000"/>
        <rFont val="Arial"/>
        <charset val="1"/>
      </rPr>
      <t>)]</t>
    </r>
  </si>
  <si>
    <t xml:space="preserve">      B.1) Valor do auxílio-alimentação (clausula 18 da CCT 2021): </t>
  </si>
  <si>
    <t xml:space="preserve">      B.2) Quantidade de dias do mês de recebimento de auxílio-alimentação</t>
  </si>
  <si>
    <t>Seguro contra riscos de acidente de trabalho</t>
  </si>
  <si>
    <t xml:space="preserve">Plano de Benefício Social Familiar (cláusula 29 da CCT 2021)  </t>
  </si>
  <si>
    <t>Quadro-Resumo do Módulo 2 – Encargos e Benefícios Anuais, Mensais e Diários</t>
  </si>
  <si>
    <t>Encargos e Benefícios Anuais, Mensais e Diários</t>
  </si>
  <si>
    <t>13º (décimo terceiro) Salário e Adicional de Férias</t>
  </si>
  <si>
    <t>Módulo 3 - Provisão para Rescisão</t>
  </si>
  <si>
    <t>Provisão para Rescisão</t>
  </si>
  <si>
    <t>Valor  (R$)</t>
  </si>
  <si>
    <r>
      <rPr>
        <b/>
        <sz val="10"/>
        <color rgb="FF000000"/>
        <rFont val="Arial"/>
        <charset val="1"/>
      </rPr>
      <t xml:space="preserve">Aviso Prévio Indenizado     </t>
    </r>
    <r>
      <rPr>
        <b/>
        <sz val="8"/>
        <color rgb="FFFF0000"/>
        <rFont val="Arial"/>
        <charset val="1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</si>
  <si>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</si>
  <si>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r>
      <rPr>
        <b/>
        <sz val="10"/>
        <color rgb="FF000000"/>
        <rFont val="Arial"/>
        <charset val="1"/>
      </rPr>
      <t xml:space="preserve">Multa do FGTS e contribuição social sobre o Aviso Prévio Indenizado </t>
    </r>
    <r>
      <rPr>
        <b/>
        <sz val="8"/>
        <color rgb="FFFF0000"/>
        <rFont val="Arial"/>
        <charset val="1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</si>
  <si>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rgb="FF000000"/>
        <rFont val="Arial"/>
        <charset val="1"/>
      </rPr>
      <t xml:space="preserve">Aviso Prévio Trabalhado                 (negociar extinção/redução na 1ª prorrogação)
</t>
    </r>
    <r>
      <rPr>
        <b/>
        <sz val="10"/>
        <color rgb="FFFF0000"/>
        <rFont val="Arial"/>
        <charset val="1"/>
      </rPr>
      <t>Cálculo do valor= [(Rem/30)x7]/12 meses do contratox90% dos empregados - ao final do contrato</t>
    </r>
  </si>
  <si>
    <t xml:space="preserve">Incidência dos encargos do Submódulo 2.2 sobre o Aviso Prévio Trabalhado         </t>
  </si>
  <si>
    <r>
      <rPr>
        <b/>
        <sz val="10"/>
        <color rgb="FF000000"/>
        <rFont val="Arial"/>
        <charset val="1"/>
      </rPr>
      <t xml:space="preserve">Multa do FGTS e contribuição social sobre o Aviso Prévio Trabalhado </t>
    </r>
    <r>
      <rPr>
        <b/>
        <sz val="8"/>
        <color rgb="FFFF0000"/>
        <rFont val="Arial"/>
        <charset val="1"/>
      </rPr>
      <t>Obrigatória a cotação de 4,76% sobre o valor do Módulo 1 – Composição da Remuneração, conforme Anexo XII da IN Seges nº 5/2017 (3,81%+0,19% = 4,0%) - (Lei 13.932, de 11 de dezembro de 2019)</t>
    </r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</si>
  <si>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</si>
  <si>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</si>
  <si>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</si>
  <si>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</si>
  <si>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</si>
  <si>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r>
      <rPr>
        <b/>
        <sz val="10"/>
        <color rgb="FF000000"/>
        <rFont val="Arial"/>
        <charset val="1"/>
      </rPr>
      <t xml:space="preserve">Ausências Legais                                               </t>
    </r>
    <r>
      <rPr>
        <b/>
        <sz val="10"/>
        <color rgb="FFFF0000"/>
        <rFont val="Arial"/>
        <charset val="1"/>
      </rPr>
      <t>Cálculo do valor = [(</t>
    </r>
    <r>
      <rPr>
        <b/>
        <sz val="10"/>
        <color rgb="FF0000FF"/>
        <rFont val="Arial"/>
        <charset val="1"/>
      </rPr>
      <t>BCCPA</t>
    </r>
    <r>
      <rPr>
        <b/>
        <sz val="10"/>
        <color rgb="FFFF0000"/>
        <rFont val="Arial"/>
        <charset val="1"/>
      </rPr>
      <t>/30)x2,96dias]/12</t>
    </r>
  </si>
  <si>
    <r>
      <rPr>
        <b/>
        <sz val="10"/>
        <color rgb="FF000000"/>
        <rFont val="Arial"/>
        <charset val="1"/>
      </rPr>
      <t xml:space="preserve">Licença-Paternidade                                         </t>
    </r>
    <r>
      <rPr>
        <b/>
        <sz val="10"/>
        <color rgb="FFFF0000"/>
        <rFont val="Arial"/>
        <charset val="1"/>
      </rPr>
      <t>Cálculo do valor = {[(</t>
    </r>
    <r>
      <rPr>
        <b/>
        <sz val="10"/>
        <color rgb="FF0000FF"/>
        <rFont val="Arial"/>
        <charset val="1"/>
      </rPr>
      <t>BCCPA</t>
    </r>
    <r>
      <rPr>
        <b/>
        <sz val="10"/>
        <color rgb="FFFF0000"/>
        <rFont val="Arial"/>
        <charset val="1"/>
      </rPr>
      <t>/30)x5dias]/12}x1,5%</t>
    </r>
  </si>
  <si>
    <r>
      <rPr>
        <b/>
        <sz val="10"/>
        <color rgb="FF000000"/>
        <rFont val="Arial"/>
        <charset val="1"/>
      </rPr>
      <t xml:space="preserve">Ausência por acidente de trabalho                 </t>
    </r>
    <r>
      <rPr>
        <b/>
        <sz val="10"/>
        <color rgb="FFFF0000"/>
        <rFont val="Arial"/>
        <charset val="1"/>
      </rPr>
      <t>Cálculo do valor  = {[(</t>
    </r>
    <r>
      <rPr>
        <b/>
        <sz val="10"/>
        <color rgb="FF0000FF"/>
        <rFont val="Arial"/>
        <charset val="1"/>
      </rPr>
      <t>BCCPA</t>
    </r>
    <r>
      <rPr>
        <b/>
        <sz val="10"/>
        <color rgb="FFFF0000"/>
        <rFont val="Arial"/>
        <charset val="1"/>
      </rPr>
      <t>/30)x15dias]/12}x0,78%</t>
    </r>
  </si>
  <si>
    <r>
      <rPr>
        <b/>
        <sz val="10"/>
        <color rgb="FF000000"/>
        <rFont val="Arial"/>
        <charset val="1"/>
      </rPr>
      <t xml:space="preserve">Afastamento Maternidade                                </t>
    </r>
    <r>
      <rPr>
        <b/>
        <sz val="10"/>
        <color rgb="FFFF0000"/>
        <rFont val="Arial"/>
        <charset val="1"/>
      </rPr>
      <t>Cálculo do valor = {[(</t>
    </r>
    <r>
      <rPr>
        <b/>
        <sz val="10"/>
        <color rgb="FF0000FF"/>
        <rFont val="Arial"/>
        <charset val="1"/>
      </rPr>
      <t>Rem</t>
    </r>
    <r>
      <rPr>
        <b/>
        <sz val="10"/>
        <color rgb="FFFF0000"/>
        <rFont val="Arial"/>
        <charset val="1"/>
      </rPr>
      <t>+1/3</t>
    </r>
    <r>
      <rPr>
        <b/>
        <sz val="10"/>
        <color rgb="FF0000FF"/>
        <rFont val="Arial"/>
        <charset val="1"/>
      </rPr>
      <t>Rem</t>
    </r>
    <r>
      <rPr>
        <b/>
        <sz val="10"/>
        <color rgb="FFFF0000"/>
        <rFont val="Arial"/>
        <charset val="1"/>
      </rPr>
      <t>)/12]x(4/12)}x2%</t>
    </r>
  </si>
  <si>
    <r>
      <rPr>
        <b/>
        <sz val="10"/>
        <color rgb="FF000000"/>
        <rFont val="Arial"/>
        <charset val="1"/>
      </rPr>
      <t xml:space="preserve">(Outros)   Ausência por doença                      </t>
    </r>
    <r>
      <rPr>
        <b/>
        <sz val="10"/>
        <color rgb="FFFF0000"/>
        <rFont val="Arial"/>
        <charset val="1"/>
      </rPr>
      <t>Cálculo do valor = [(</t>
    </r>
    <r>
      <rPr>
        <b/>
        <sz val="10"/>
        <color rgb="FF0000FF"/>
        <rFont val="Arial"/>
        <charset val="1"/>
      </rPr>
      <t>BCCPA</t>
    </r>
    <r>
      <rPr>
        <b/>
        <sz val="10"/>
        <color rgb="FFFF0000"/>
        <rFont val="Arial"/>
        <charset val="1"/>
      </rPr>
      <t>)/30)x5dias]/12</t>
    </r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</si>
  <si>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</si>
  <si>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</si>
  <si>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</si>
  <si>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</si>
  <si>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</si>
  <si>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</si>
  <si>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</si>
  <si>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</si>
  <si>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</si>
  <si>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</si>
  <si>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</si>
  <si>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</si>
  <si>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>EPI's</t>
  </si>
  <si>
    <t xml:space="preserve">Equipamentos </t>
  </si>
  <si>
    <t xml:space="preserve">Outros (especificar) 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</si>
  <si>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</si>
  <si>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</si>
  <si>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</si>
  <si>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</si>
  <si>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</si>
  <si>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</si>
  <si>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</si>
  <si>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</si>
  <si>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</si>
  <si>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</si>
  <si>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color rgb="FF000000"/>
        <rFont val="Arial"/>
        <charset val="1"/>
      </rPr>
      <t xml:space="preserve">  a) Cofins  </t>
    </r>
    <r>
      <rPr>
        <sz val="10"/>
        <color rgb="FFFF0000"/>
        <rFont val="Arial"/>
        <charset val="1"/>
      </rPr>
      <t>(depende do regime de tributação - utilizada a hipótese de Lucro Real)</t>
    </r>
  </si>
  <si>
    <r>
      <rPr>
        <b/>
        <sz val="10"/>
        <color rgb="FF000000"/>
        <rFont val="Arial"/>
        <charset val="1"/>
      </rPr>
      <t xml:space="preserve">  b) PIS </t>
    </r>
    <r>
      <rPr>
        <sz val="10"/>
        <color rgb="FFFF0000"/>
        <rFont val="Arial"/>
        <charset val="1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</si>
  <si>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</si>
  <si>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</si>
  <si>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</si>
  <si>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</si>
  <si>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</si>
  <si>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</si>
  <si>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</si>
  <si>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</si>
  <si>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</si>
  <si>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</si>
  <si>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</si>
  <si>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</si>
  <si>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</si>
  <si>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</si>
  <si>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</si>
  <si>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</si>
  <si>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</si>
  <si>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</si>
  <si>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QUANTIDADE DE PESSOAL ALOCADO NA EXECUÇÃO CONTRATUAL (item 6.2.e do Anexo VII da IN nº 5/2017</t>
  </si>
  <si>
    <t>Tipo de Mão de Obra</t>
  </si>
  <si>
    <t>Quantidade de Pessoal</t>
  </si>
  <si>
    <t>Auxiliar de Manutenção Predial</t>
  </si>
  <si>
    <t xml:space="preserve"> VALOR MENSAL DOS SERVIÇOS</t>
  </si>
  <si>
    <t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</si>
  <si>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</si>
  <si>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</si>
  <si>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</si>
  <si>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</si>
  <si>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</si>
  <si>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>Valor Mensal dos Serviços</t>
  </si>
  <si>
    <t xml:space="preserve">QUADRO DEMONSTRATIVO DO VALOR GLOBAL DA PROPOSTA </t>
  </si>
  <si>
    <t>Valor mensal do serviço</t>
  </si>
  <si>
    <t>Número de meses do Contrato</t>
  </si>
  <si>
    <r>
      <rPr>
        <b/>
        <sz val="10"/>
        <color rgb="FF000000"/>
        <rFont val="Arial"/>
        <charset val="1"/>
      </rPr>
      <t>Valor Global do Proposta</t>
    </r>
    <r>
      <rPr>
        <sz val="10"/>
        <color rgb="FF000000"/>
        <rFont val="Arial"/>
        <charset val="1"/>
      </rPr>
      <t xml:space="preserve"> (Valor mensal do serviço x  nº de meses do contrato).</t>
    </r>
  </si>
  <si>
    <t>CHARQUEADAS/RS</t>
  </si>
  <si>
    <t>RS002029/2021</t>
  </si>
  <si>
    <t>9511-05</t>
  </si>
  <si>
    <t>01 de junho</t>
  </si>
  <si>
    <t>Eletricista</t>
  </si>
  <si>
    <r>
      <t xml:space="preserve">Salário-Base   </t>
    </r>
    <r>
      <rPr>
        <b/>
        <sz val="10"/>
        <color rgb="FFFF0000"/>
        <rFont val="Arial"/>
        <charset val="1"/>
      </rPr>
      <t xml:space="preserve"> (valor para 1 eletricista - 44h/semanais) </t>
    </r>
  </si>
  <si>
    <t>5143 - 25</t>
  </si>
  <si>
    <t>RS005021/2021</t>
  </si>
  <si>
    <t>1 de janeiro</t>
  </si>
  <si>
    <t>Eletricista (oficial)</t>
  </si>
  <si>
    <t>Descrição</t>
  </si>
  <si>
    <t>Exigencia</t>
  </si>
  <si>
    <t>Calça em algodão, com elástico (verão/inverno)</t>
  </si>
  <si>
    <t>2 (Semestral)</t>
  </si>
  <si>
    <t>Camisa de algodão, manga curta com logo da empresa CONTRATADA (verão)</t>
  </si>
  <si>
    <t>Camisa de algodão, manga longa com logo da empresa CONTRATADA (inverno)</t>
  </si>
  <si>
    <t>2 (semestral)</t>
  </si>
  <si>
    <t>Jaqueta em sarja ou tecido adequado para o inverno com logo da empresa CONTRATADA. (inverno)</t>
  </si>
  <si>
    <t>1 (Anual)</t>
  </si>
  <si>
    <t>Boné com aba e logotipo da empresa CONTRATADA.</t>
  </si>
  <si>
    <t>1 (Semestral)</t>
  </si>
  <si>
    <t>Jaleco industrial manca curta com gola e botões.</t>
  </si>
  <si>
    <t>Crachá de identificação plastificado com dados do prestador e logo da empresa CONTRATADA.</t>
  </si>
  <si>
    <t>1 (Semestral) Somente para o eletricista</t>
  </si>
  <si>
    <t>Alicate Amperímetro Digital Multiteste com Capacímetro</t>
  </si>
  <si>
    <t>Carro de mão em aço</t>
  </si>
  <si>
    <t>Escada articulada em alumínio 12 degraus</t>
  </si>
  <si>
    <t>Escada extensível em alumínio ou madeira 8/16 degraus</t>
  </si>
  <si>
    <t>Esmerilhadeira 4.1/2” 220V</t>
  </si>
  <si>
    <t>Ferro de solda 220V</t>
  </si>
  <si>
    <t>Furadeira elétrica de impacto com Martelete rompedor mínimo 1000W/220V</t>
  </si>
  <si>
    <t>Maleta para ferramentas em aço com alça de transporte.</t>
  </si>
  <si>
    <t>Multímetro/Multiteste com ponteiras e display digital</t>
  </si>
  <si>
    <t>Parafusadeira Elétrica a bateria (220V)</t>
  </si>
  <si>
    <t>Serra Mármore 4” (220V)</t>
  </si>
  <si>
    <t>Serra Circular para madeira 7” (220V)</t>
  </si>
  <si>
    <t>Serra Tico Tico (220V)</t>
  </si>
  <si>
    <t>Martelo rompedor 1200W / 220V</t>
  </si>
  <si>
    <t>Lixadeira orbital/vibratória 220V</t>
  </si>
  <si>
    <t>Máquina Esmeril automático para cópia de chaves.</t>
  </si>
  <si>
    <t>Alicate de bico com isolação para 1000V</t>
  </si>
  <si>
    <t>Alicate de corte com isolação para 1000V</t>
  </si>
  <si>
    <t>Alicate de inserção IDC (punchdown)</t>
  </si>
  <si>
    <t>Alicate desencapador com isolação 1000V</t>
  </si>
  <si>
    <t>Alicate universal isolado 8”</t>
  </si>
  <si>
    <t>Alicate prensa terminal</t>
  </si>
  <si>
    <t>Arco de serra manual</t>
  </si>
  <si>
    <t>Argamasseira plástica</t>
  </si>
  <si>
    <t>Balde de pedreiro para argamassa 15l</t>
  </si>
  <si>
    <t>Conjunto chave combinada 6mm a 25mm</t>
  </si>
  <si>
    <t>Conjunto chave combinada ¼” a 1”</t>
  </si>
  <si>
    <t>Chave de grifo</t>
  </si>
  <si>
    <t>Chave teste com indicador de tensão em display digital</t>
  </si>
  <si>
    <t>Chave inglesa ajustável 6”</t>
  </si>
  <si>
    <t>Chave inglesa ajustável 10”</t>
  </si>
  <si>
    <t>Kit com 5 Chaves Torx/Trafix</t>
  </si>
  <si>
    <t>Kit com 5 chaves de fenda vários tamanhos</t>
  </si>
  <si>
    <t>Kit com 8 chaves Allen vários tamanhos</t>
  </si>
  <si>
    <t>Kit com 5 chaves fenda cruzada (Philips) vários tamanhos</t>
  </si>
  <si>
    <t>Colher de pedreiro 5”</t>
  </si>
  <si>
    <t>Cortador manual de vídea para vidros</t>
  </si>
  <si>
    <t>Desempeno de esponja</t>
  </si>
  <si>
    <t>Desempeno de madeira</t>
  </si>
  <si>
    <t>Jogo de serra copo</t>
  </si>
  <si>
    <t>Desempeno metálico</t>
  </si>
  <si>
    <t>Enxada com cabo em madeira</t>
  </si>
  <si>
    <t>Pá de corte com cabo em madeira</t>
  </si>
  <si>
    <t>Escova de aço</t>
  </si>
  <si>
    <t>Espátula para massa corrida 3”</t>
  </si>
  <si>
    <t>Esquadro metálico</t>
  </si>
  <si>
    <t>Estilete com isolação</t>
  </si>
  <si>
    <t>Fita passa fio 20m</t>
  </si>
  <si>
    <t>Kit com 1 lima redonda, 1 chata, 1 meia cana, 1 triangular, 1 quadrada (Murça e bastarda de cada perfil) e 1 grosa meia cana 10”.</t>
  </si>
  <si>
    <t>Marreta de 2kg</t>
  </si>
  <si>
    <t>Marreta de 5kg</t>
  </si>
  <si>
    <t>Martelo de borracha</t>
  </si>
  <si>
    <t>Martelo unha 27mm</t>
  </si>
  <si>
    <t>Paquímetro 300mm</t>
  </si>
  <si>
    <t>Pé de cabra</t>
  </si>
  <si>
    <t>Picareta em aço com cabo de madeira</t>
  </si>
  <si>
    <t>Prumo de centro</t>
  </si>
  <si>
    <t>Prumo de face</t>
  </si>
  <si>
    <t>Régua de nível</t>
  </si>
  <si>
    <t>Chave de Torque (Torquímetro)</t>
  </si>
  <si>
    <t>Roldana para elevação de carga (100kg)</t>
  </si>
  <si>
    <t>Serrote 20”</t>
  </si>
  <si>
    <t>Talhadeira 8”</t>
  </si>
  <si>
    <t>Torquês 6”</t>
  </si>
  <si>
    <t>Kit Jogo de Chave Cachimbo com prolongador e soquetes. (Métrico e Polegada)</t>
  </si>
  <si>
    <t>Trena metálica retrátil 5m</t>
  </si>
  <si>
    <t>Trincha 4”</t>
  </si>
  <si>
    <t>Vassoura com cerdas sintéticas e cabo</t>
  </si>
  <si>
    <t>Corda 8mm em polipropileno para elevação de carga (20m)</t>
  </si>
  <si>
    <t>Trena retrátil 50m</t>
  </si>
  <si>
    <t>Canivete multifuncional retrátil</t>
  </si>
  <si>
    <t>Placa móvel tipo cavalete em PVC amarelo para indicação de área em manutenção.</t>
  </si>
  <si>
    <t>Jogo de brocas para concreto (4, 6, 8, 10, 12mm) Manter disponível.</t>
  </si>
  <si>
    <t>Jogo de brocas para madeira (1/4” a 1”) Manter disponível.</t>
  </si>
  <si>
    <t>Jogo de brocas para metal de 0,5 em 0,5mm (1mm a 15mm) Manter disponível</t>
  </si>
  <si>
    <t>Lápis de carpinteiro</t>
  </si>
  <si>
    <t>Rolo de linha de nylon nº100</t>
  </si>
  <si>
    <t>Lixa d’água, 80, 120, 220 e 400 (mensal)</t>
  </si>
  <si>
    <t>Lixa ferro 80, 120 e 320 (mensal)</t>
  </si>
  <si>
    <t>Lixa multiuso para madeira e alvenaria (mensal)</t>
  </si>
  <si>
    <t>Kit com 3 pincéis (1/2”, 1”, 2” e 3”) (mensal)</t>
  </si>
  <si>
    <t>Rolos de lã com suporte e cabo (9, 15 e 23cm) (mensal)</t>
  </si>
  <si>
    <t>Rolos de espuma com suporte e cabo (9, 15 e 23cm)</t>
  </si>
  <si>
    <t>Disco de corte e desbaste para esmerilhadeira 4.1/2”.</t>
  </si>
  <si>
    <t>Chave plana virgem para copiadora conforme modelos de fechaduras existentes na instituição.</t>
  </si>
  <si>
    <t>Carga refil para maçarico (Mensal)</t>
  </si>
  <si>
    <t>Lâmina para serra tico-tico</t>
  </si>
  <si>
    <t>Fita Isolante 25mm (Mensal)</t>
  </si>
  <si>
    <t>Fita Veda Rosca 20mm (Mensal)</t>
  </si>
  <si>
    <t>Luva látex (par)</t>
  </si>
  <si>
    <t>Luva de malha pigmentada (par)</t>
  </si>
  <si>
    <t>Botina de segurança em couro sem cadarço</t>
  </si>
  <si>
    <t>Bota de borracha cano alto impermeável.</t>
  </si>
  <si>
    <t>Óculos de proteção em policarbonato</t>
  </si>
  <si>
    <t>Protetor facial</t>
  </si>
  <si>
    <t>Capacete de segurança com jugular</t>
  </si>
  <si>
    <t>Protetor auricular tipo concha</t>
  </si>
  <si>
    <t>Protetor auricular tipo plug</t>
  </si>
  <si>
    <t>Protetor respiratório descartável</t>
  </si>
  <si>
    <t>Luva de raspa de couro cano curto</t>
  </si>
  <si>
    <t>Luva de borracha com isolação para 1000V</t>
  </si>
  <si>
    <t>Cinto de segurança com 2 talabartes e mosquetão. 150Kg.</t>
  </si>
  <si>
    <t>Chaqueadas/RS</t>
  </si>
  <si>
    <t>Soprador térmico</t>
  </si>
  <si>
    <r>
      <t xml:space="preserve">Quantidade </t>
    </r>
    <r>
      <rPr>
        <sz val="14"/>
        <color rgb="FF000000"/>
        <rFont val="Arial"/>
        <family val="2"/>
      </rPr>
      <t>(Equipe)</t>
    </r>
  </si>
  <si>
    <t>Kit com Par de rádios de comunicação Talkabout longo alcance com carregador de mesa. Bateria de longa duração. (pares)</t>
  </si>
  <si>
    <t>Conjunto Andaime Tubular (altura15m)  (Eventual conforme demanda)</t>
  </si>
  <si>
    <t>Tacômetro (Eventual)</t>
  </si>
  <si>
    <t>Megômetro (Eventual)</t>
  </si>
  <si>
    <t>Medidor de Fator de Potência (Eventual)</t>
  </si>
  <si>
    <t>Terrômetro (Eventual)</t>
  </si>
  <si>
    <t>consumíveis</t>
  </si>
  <si>
    <t>Adicional de Periculosidade (193, § 1º da CLT)</t>
  </si>
  <si>
    <t xml:space="preserve">Quantidade </t>
  </si>
  <si>
    <r>
      <t xml:space="preserve">Auxílio-Refeição/Alimentação </t>
    </r>
    <r>
      <rPr>
        <b/>
        <sz val="10"/>
        <color rgb="FFFF0000"/>
        <rFont val="Arial"/>
        <charset val="1"/>
      </rPr>
      <t>Cálculo do valor = [(22xVA)x(1-</t>
    </r>
    <r>
      <rPr>
        <b/>
        <sz val="10"/>
        <color rgb="FF0000FF"/>
        <rFont val="Arial"/>
        <charset val="1"/>
      </rPr>
      <t>0,19</t>
    </r>
    <r>
      <rPr>
        <b/>
        <sz val="10"/>
        <color rgb="FFFF0000"/>
        <rFont val="Arial"/>
        <charset val="1"/>
      </rPr>
      <t>)]</t>
    </r>
  </si>
  <si>
    <t>rateio por empregado</t>
  </si>
  <si>
    <t xml:space="preserve">Adicional Encarregado </t>
  </si>
  <si>
    <t>Uniforme eletricista (além do uniforme normal) deverá ser fornecido calça e camisa manga longa conforme NR-10 em tecido anti-chama. (Ver Item 8.1.8)</t>
  </si>
  <si>
    <t>Betoneira 150l 220v (eventual)</t>
  </si>
  <si>
    <t>Auxílio Educação  (CLÁUSULA DÉCIMA PRIMEIRA da CCT)</t>
  </si>
  <si>
    <t>Consumíveis</t>
  </si>
  <si>
    <r>
      <t xml:space="preserve">  a) ISS             </t>
    </r>
    <r>
      <rPr>
        <sz val="10"/>
        <color rgb="FFFF0000"/>
        <rFont val="Arial"/>
        <charset val="1"/>
      </rPr>
      <t xml:space="preserve"> (LEI MUNICIPAL Nº 3.271 - Prefeitura de Charqueadas/RS)</t>
    </r>
  </si>
  <si>
    <t>23166.000935.2022-12</t>
  </si>
  <si>
    <r>
      <t>ANEXO II</t>
    </r>
    <r>
      <rPr>
        <b/>
        <sz val="18"/>
        <color rgb="FF000000"/>
        <rFont val="Arial"/>
        <charset val="1"/>
      </rPr>
      <t xml:space="preserve">  </t>
    </r>
    <r>
      <rPr>
        <b/>
        <sz val="18"/>
        <color rgb="FF339966"/>
        <rFont val="Arial"/>
        <charset val="1"/>
      </rPr>
      <t xml:space="preserve">do Pregão IFSul nº </t>
    </r>
    <r>
      <rPr>
        <b/>
        <sz val="18"/>
        <color rgb="FFFF0000"/>
        <rFont val="Arial"/>
        <family val="2"/>
      </rPr>
      <t>31/2022</t>
    </r>
    <r>
      <rPr>
        <b/>
        <sz val="18"/>
        <color rgb="FFFF0000"/>
        <rFont val="Arial"/>
        <charset val="1"/>
      </rPr>
      <t xml:space="preserve"> </t>
    </r>
    <r>
      <rPr>
        <b/>
        <sz val="18"/>
        <color rgb="FF339966"/>
        <rFont val="Arial"/>
        <charset val="1"/>
      </rPr>
      <t>–</t>
    </r>
    <r>
      <rPr>
        <b/>
        <sz val="18"/>
        <color rgb="FFFF0000"/>
        <rFont val="Arial"/>
        <charset val="1"/>
      </rPr>
      <t xml:space="preserve"> </t>
    </r>
    <r>
      <rPr>
        <b/>
        <sz val="18"/>
        <color rgb="FF339966"/>
        <rFont val="Arial"/>
        <charset val="1"/>
      </rPr>
      <t xml:space="preserve">Campus Charqueadas
PLANILHA DE CUSTOS E FORMAÇÃO DE PREÇOS </t>
    </r>
    <r>
      <rPr>
        <b/>
        <sz val="18"/>
        <color rgb="FF800080"/>
        <rFont val="Arial"/>
        <charset val="1"/>
      </rPr>
      <t xml:space="preserve"> </t>
    </r>
    <r>
      <rPr>
        <b/>
        <sz val="18"/>
        <color rgb="FF000000"/>
        <rFont val="Arial"/>
        <charset val="1"/>
      </rPr>
      <t xml:space="preserve"> </t>
    </r>
  </si>
  <si>
    <r>
      <t>ANEXO II</t>
    </r>
    <r>
      <rPr>
        <b/>
        <sz val="18"/>
        <color rgb="FF000000"/>
        <rFont val="Arial"/>
        <charset val="1"/>
      </rPr>
      <t xml:space="preserve"> </t>
    </r>
    <r>
      <rPr>
        <b/>
        <sz val="18"/>
        <color rgb="FF339966"/>
        <rFont val="Arial"/>
        <charset val="1"/>
      </rPr>
      <t xml:space="preserve">do Pregão IFSul nº </t>
    </r>
    <r>
      <rPr>
        <b/>
        <sz val="18"/>
        <color rgb="FFFF0000"/>
        <rFont val="Arial"/>
        <family val="2"/>
      </rPr>
      <t>31</t>
    </r>
    <r>
      <rPr>
        <b/>
        <sz val="18"/>
        <color rgb="FFFF0000"/>
        <rFont val="Arial"/>
        <charset val="1"/>
      </rPr>
      <t xml:space="preserve">/2022 </t>
    </r>
    <r>
      <rPr>
        <b/>
        <sz val="18"/>
        <color rgb="FF339966"/>
        <rFont val="Arial"/>
        <charset val="1"/>
      </rPr>
      <t>–</t>
    </r>
    <r>
      <rPr>
        <b/>
        <sz val="18"/>
        <color rgb="FFFF0000"/>
        <rFont val="Arial"/>
        <charset val="1"/>
      </rPr>
      <t xml:space="preserve"> </t>
    </r>
    <r>
      <rPr>
        <b/>
        <sz val="18"/>
        <color rgb="FF339966"/>
        <rFont val="Arial"/>
        <charset val="1"/>
      </rPr>
      <t xml:space="preserve">Campus Charqueadas
PLANILHA DE CUSTOS E FORMAÇÃO DE PREÇOS </t>
    </r>
    <r>
      <rPr>
        <b/>
        <sz val="18"/>
        <color rgb="FF800080"/>
        <rFont val="Arial"/>
        <charset val="1"/>
      </rPr>
      <t xml:space="preserve"> </t>
    </r>
    <r>
      <rPr>
        <b/>
        <sz val="18"/>
        <color rgb="FF000000"/>
        <rFont val="Arial"/>
        <charset val="1"/>
      </rPr>
      <t xml:space="preserve"> </t>
    </r>
  </si>
  <si>
    <t>31/2022</t>
  </si>
  <si>
    <t>Dia: 29/09/2022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</si>
</sst>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d/m/yyyy"/>
    <numFmt numFmtId="165" formatCode="0.000%"/>
    <numFmt numFmtId="166" formatCode="0.0000"/>
    <numFmt numFmtId="167" formatCode="0.0000%"/>
    <numFmt numFmtId="168" formatCode="&quot;R$ &quot;#,##0.00"/>
    <numFmt numFmtId="169" formatCode="_(&quot;R$ &quot;* #,##0.00_);_(&quot;R$ &quot;* \(#,##0.00\);_(&quot;R$ &quot;* \-??_);_(@_)"/>
  </numFmts>
  <fonts count="32" x14ac:knownFonts="1">
    <font>
      <sz val="10"/>
      <color rgb="FF000000"/>
      <name val="Arial"/>
      <charset val="1"/>
    </font>
    <font>
      <b/>
      <sz val="18"/>
      <color rgb="FF385623"/>
      <name val="Arial"/>
      <charset val="1"/>
    </font>
    <font>
      <b/>
      <sz val="18"/>
      <color rgb="FFFF0000"/>
      <name val="Arial"/>
      <charset val="1"/>
    </font>
    <font>
      <b/>
      <sz val="18"/>
      <color rgb="FF000000"/>
      <name val="Arial"/>
      <charset val="1"/>
    </font>
    <font>
      <b/>
      <sz val="18"/>
      <color rgb="FF339966"/>
      <name val="Arial"/>
      <charset val="1"/>
    </font>
    <font>
      <b/>
      <sz val="18"/>
      <color rgb="FF800080"/>
      <name val="Arial"/>
      <charset val="1"/>
    </font>
    <font>
      <b/>
      <sz val="10"/>
      <color rgb="FF000000"/>
      <name val="Arial"/>
      <charset val="1"/>
    </font>
    <font>
      <b/>
      <sz val="10"/>
      <color rgb="FFFF0000"/>
      <name val="Arial"/>
      <charset val="1"/>
    </font>
    <font>
      <b/>
      <sz val="11"/>
      <color rgb="FF000000"/>
      <name val="Arial"/>
      <charset val="1"/>
    </font>
    <font>
      <b/>
      <sz val="15"/>
      <color rgb="FF000000"/>
      <name val="Arial"/>
      <charset val="1"/>
    </font>
    <font>
      <b/>
      <sz val="12"/>
      <color rgb="FF000000"/>
      <name val="Arial"/>
      <charset val="1"/>
    </font>
    <font>
      <b/>
      <sz val="11"/>
      <color rgb="FFFF0000"/>
      <name val="Arial"/>
      <charset val="1"/>
    </font>
    <font>
      <b/>
      <sz val="8"/>
      <color rgb="FFFF0000"/>
      <name val="Arial"/>
      <charset val="1"/>
    </font>
    <font>
      <b/>
      <sz val="10"/>
      <color rgb="FF009900"/>
      <name val="Arial"/>
      <charset val="1"/>
    </font>
    <font>
      <b/>
      <sz val="9"/>
      <color rgb="FFFF0000"/>
      <name val="Arial"/>
      <charset val="1"/>
    </font>
    <font>
      <b/>
      <sz val="10"/>
      <color rgb="FF0000FF"/>
      <name val="Arial"/>
      <charset val="1"/>
    </font>
    <font>
      <b/>
      <strike/>
      <sz val="10"/>
      <color rgb="FF009900"/>
      <name val="Arial"/>
      <charset val="1"/>
    </font>
    <font>
      <b/>
      <sz val="11"/>
      <color rgb="FF0000FF"/>
      <name val="Arial"/>
      <charset val="1"/>
    </font>
    <font>
      <sz val="10"/>
      <color rgb="FFFF0000"/>
      <name val="Arial"/>
      <charset val="1"/>
    </font>
    <font>
      <b/>
      <sz val="14"/>
      <color rgb="FF548135"/>
      <name val="Arial"/>
      <charset val="1"/>
    </font>
    <font>
      <b/>
      <sz val="18"/>
      <color rgb="FFFF0000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2"/>
      <color rgb="FF000000"/>
      <name val="Arial"/>
      <family val="2"/>
    </font>
    <font>
      <b/>
      <sz val="10"/>
      <color rgb="FF00000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7">
    <fill>
      <patternFill patternType="none"/>
    </fill>
    <fill>
      <patternFill patternType="gray125"/>
    </fill>
    <fill>
      <patternFill patternType="solid">
        <fgColor rgb="FFE2EFD9"/>
        <bgColor rgb="FFFFFFCC"/>
      </patternFill>
    </fill>
    <fill>
      <patternFill patternType="solid">
        <fgColor rgb="FF385623"/>
        <bgColor rgb="FF333300"/>
      </patternFill>
    </fill>
    <fill>
      <patternFill patternType="solid">
        <fgColor rgb="FF548135"/>
        <bgColor rgb="FF339966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vertical="center" wrapText="1"/>
    </xf>
    <xf numFmtId="0" fontId="0" fillId="0" borderId="0" xfId="0" applyFont="1" applyAlignment="1">
      <alignment wrapText="1"/>
    </xf>
    <xf numFmtId="10" fontId="6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vertical="center"/>
    </xf>
    <xf numFmtId="4" fontId="8" fillId="2" borderId="1" xfId="0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right" vertical="center"/>
    </xf>
    <xf numFmtId="165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right"/>
    </xf>
    <xf numFmtId="4" fontId="6" fillId="2" borderId="1" xfId="0" applyNumberFormat="1" applyFont="1" applyFill="1" applyBorder="1" applyAlignment="1">
      <alignment horizontal="right" vertical="center"/>
    </xf>
    <xf numFmtId="10" fontId="6" fillId="0" borderId="2" xfId="0" applyNumberFormat="1" applyFont="1" applyBorder="1" applyAlignment="1">
      <alignment horizontal="right" vertical="center"/>
    </xf>
    <xf numFmtId="4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 wrapText="1"/>
    </xf>
    <xf numFmtId="9" fontId="6" fillId="0" borderId="1" xfId="0" applyNumberFormat="1" applyFont="1" applyBorder="1" applyAlignment="1">
      <alignment horizontal="left" vertical="center" wrapText="1"/>
    </xf>
    <xf numFmtId="166" fontId="6" fillId="0" borderId="1" xfId="0" applyNumberFormat="1" applyFont="1" applyBorder="1" applyAlignment="1">
      <alignment horizontal="left" vertical="center" wrapText="1"/>
    </xf>
    <xf numFmtId="167" fontId="6" fillId="5" borderId="2" xfId="0" applyNumberFormat="1" applyFont="1" applyFill="1" applyBorder="1" applyAlignment="1">
      <alignment horizontal="right" vertical="center"/>
    </xf>
    <xf numFmtId="167" fontId="6" fillId="2" borderId="1" xfId="0" applyNumberFormat="1" applyFont="1" applyFill="1" applyBorder="1" applyAlignment="1">
      <alignment horizontal="right" vertical="center"/>
    </xf>
    <xf numFmtId="168" fontId="14" fillId="0" borderId="1" xfId="0" applyNumberFormat="1" applyFont="1" applyBorder="1" applyAlignment="1">
      <alignment vertical="center"/>
    </xf>
    <xf numFmtId="4" fontId="14" fillId="0" borderId="1" xfId="0" applyNumberFormat="1" applyFont="1" applyBorder="1" applyAlignment="1">
      <alignment vertical="center"/>
    </xf>
    <xf numFmtId="3" fontId="14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right" vertical="center"/>
    </xf>
    <xf numFmtId="4" fontId="6" fillId="0" borderId="1" xfId="0" applyNumberFormat="1" applyFont="1" applyBorder="1" applyAlignment="1">
      <alignment horizontal="right" vertical="center" wrapText="1"/>
    </xf>
    <xf numFmtId="2" fontId="6" fillId="0" borderId="1" xfId="0" applyNumberFormat="1" applyFont="1" applyBorder="1" applyAlignment="1">
      <alignment horizontal="right" vertical="center" wrapText="1"/>
    </xf>
    <xf numFmtId="2" fontId="6" fillId="5" borderId="1" xfId="0" applyNumberFormat="1" applyFont="1" applyFill="1" applyBorder="1" applyAlignment="1">
      <alignment horizontal="right" vertical="center" wrapText="1"/>
    </xf>
    <xf numFmtId="2" fontId="6" fillId="2" borderId="1" xfId="0" applyNumberFormat="1" applyFont="1" applyFill="1" applyBorder="1" applyAlignment="1">
      <alignment horizontal="right" vertical="center" wrapText="1"/>
    </xf>
    <xf numFmtId="10" fontId="15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/>
    </xf>
    <xf numFmtId="4" fontId="6" fillId="0" borderId="1" xfId="0" applyNumberFormat="1" applyFont="1" applyBorder="1"/>
    <xf numFmtId="4" fontId="6" fillId="2" borderId="1" xfId="0" applyNumberFormat="1" applyFont="1" applyFill="1" applyBorder="1" applyAlignment="1">
      <alignment horizontal="right"/>
    </xf>
    <xf numFmtId="4" fontId="8" fillId="2" borderId="1" xfId="0" applyNumberFormat="1" applyFont="1" applyFill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right" vertical="center" wrapText="1"/>
    </xf>
    <xf numFmtId="4" fontId="6" fillId="2" borderId="1" xfId="0" applyNumberFormat="1" applyFont="1" applyFill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10" fontId="6" fillId="5" borderId="1" xfId="0" applyNumberFormat="1" applyFont="1" applyFill="1" applyBorder="1" applyAlignment="1">
      <alignment horizontal="right" vertical="center"/>
    </xf>
    <xf numFmtId="10" fontId="7" fillId="0" borderId="1" xfId="0" applyNumberFormat="1" applyFont="1" applyBorder="1" applyAlignment="1">
      <alignment horizontal="center" vertical="center"/>
    </xf>
    <xf numFmtId="10" fontId="6" fillId="5" borderId="1" xfId="0" applyNumberFormat="1" applyFont="1" applyFill="1" applyBorder="1" applyAlignment="1">
      <alignment horizontal="right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right" vertical="center" wrapText="1"/>
    </xf>
    <xf numFmtId="10" fontId="7" fillId="0" borderId="1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169" fontId="0" fillId="0" borderId="2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horizontal="center" vertical="center"/>
    </xf>
    <xf numFmtId="169" fontId="7" fillId="0" borderId="9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69" fontId="7" fillId="0" borderId="6" xfId="0" applyNumberFormat="1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69" fontId="6" fillId="0" borderId="6" xfId="0" applyNumberFormat="1" applyFont="1" applyBorder="1" applyAlignment="1">
      <alignment vertical="center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0" fillId="0" borderId="2" xfId="0" applyBorder="1"/>
    <xf numFmtId="0" fontId="23" fillId="0" borderId="0" xfId="0" applyFont="1"/>
    <xf numFmtId="0" fontId="26" fillId="0" borderId="2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43" fontId="0" fillId="0" borderId="0" xfId="0" applyNumberFormat="1"/>
    <xf numFmtId="0" fontId="22" fillId="0" borderId="2" xfId="0" applyFont="1" applyBorder="1" applyAlignment="1">
      <alignment horizontal="center" vertical="top" wrapText="1"/>
    </xf>
    <xf numFmtId="2" fontId="0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1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19" fillId="2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27" fillId="0" borderId="23" xfId="0" applyFont="1" applyBorder="1" applyAlignment="1">
      <alignment horizontal="left" vertical="center" wrapText="1"/>
    </xf>
    <xf numFmtId="0" fontId="27" fillId="0" borderId="24" xfId="0" applyFont="1" applyBorder="1" applyAlignment="1">
      <alignment horizontal="left" vertical="center" wrapText="1"/>
    </xf>
    <xf numFmtId="0" fontId="27" fillId="0" borderId="25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 wrapText="1"/>
    </xf>
    <xf numFmtId="164" fontId="11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64" fontId="7" fillId="6" borderId="1" xfId="0" applyNumberFormat="1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right" vertical="center" wrapText="1"/>
    </xf>
    <xf numFmtId="4" fontId="6" fillId="6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548135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9"/>
      <rgbColor rgb="FFFFFF99"/>
      <rgbColor rgb="FF99CCFF"/>
      <rgbColor rgb="FFFF99CC"/>
      <rgbColor rgb="FFCC99FF"/>
      <rgbColor rgb="FFFFCC99"/>
      <rgbColor rgb="FF3366FF"/>
      <rgbColor rgb="FF33CCCC"/>
      <rgbColor rgb="FF70AD47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856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00"/>
  <sheetViews>
    <sheetView tabSelected="1" zoomScaleNormal="100" workbookViewId="0">
      <selection activeCell="F7" sqref="F7:G7"/>
    </sheetView>
  </sheetViews>
  <sheetFormatPr defaultColWidth="14.42578125" defaultRowHeight="12.75" x14ac:dyDescent="0.2"/>
  <cols>
    <col min="1" max="1" width="2.28515625" customWidth="1"/>
    <col min="2" max="2" width="27.28515625" customWidth="1"/>
    <col min="3" max="3" width="13.5703125" customWidth="1"/>
    <col min="4" max="4" width="15" customWidth="1"/>
    <col min="5" max="5" width="12.140625" customWidth="1"/>
    <col min="6" max="6" width="11.42578125" customWidth="1"/>
    <col min="7" max="7" width="13.85546875" customWidth="1"/>
  </cols>
  <sheetData>
    <row r="1" spans="1:10" ht="45" customHeight="1" x14ac:dyDescent="0.2">
      <c r="A1" s="95" t="s">
        <v>0</v>
      </c>
      <c r="B1" s="96"/>
      <c r="C1" s="96"/>
      <c r="D1" s="96"/>
      <c r="E1" s="96"/>
      <c r="F1" s="96"/>
      <c r="G1" s="97"/>
      <c r="H1" s="81"/>
      <c r="I1" s="81"/>
      <c r="J1" s="81"/>
    </row>
    <row r="2" spans="1:10" ht="74.25" customHeight="1" x14ac:dyDescent="0.2">
      <c r="A2" s="98" t="s">
        <v>300</v>
      </c>
      <c r="B2" s="99"/>
      <c r="C2" s="99"/>
      <c r="D2" s="99"/>
      <c r="E2" s="99"/>
      <c r="F2" s="99"/>
      <c r="G2" s="100"/>
      <c r="H2" s="82"/>
      <c r="I2" s="82"/>
      <c r="J2" s="82"/>
    </row>
    <row r="3" spans="1:10" ht="12.75" customHeight="1" x14ac:dyDescent="0.2">
      <c r="A3" s="90" t="s">
        <v>1</v>
      </c>
      <c r="B3" s="90"/>
      <c r="C3" s="90"/>
      <c r="D3" s="90"/>
      <c r="E3" s="90"/>
      <c r="F3" s="92" t="s">
        <v>299</v>
      </c>
      <c r="G3" s="92"/>
    </row>
    <row r="4" spans="1:10" ht="12.75" customHeight="1" x14ac:dyDescent="0.2">
      <c r="A4" s="90" t="s">
        <v>2</v>
      </c>
      <c r="B4" s="90"/>
      <c r="C4" s="90"/>
      <c r="D4" s="90"/>
      <c r="E4" s="90"/>
      <c r="F4" s="92" t="s">
        <v>302</v>
      </c>
      <c r="G4" s="92"/>
    </row>
    <row r="5" spans="1:10" ht="12.75" customHeight="1" x14ac:dyDescent="0.2">
      <c r="A5" s="90" t="s">
        <v>303</v>
      </c>
      <c r="B5" s="90"/>
      <c r="C5" s="90"/>
      <c r="D5" s="90"/>
      <c r="E5" s="90"/>
      <c r="F5" s="90"/>
      <c r="G5" s="90"/>
    </row>
    <row r="6" spans="1:10" ht="15" customHeight="1" x14ac:dyDescent="0.2">
      <c r="A6" s="93" t="s">
        <v>3</v>
      </c>
      <c r="B6" s="93"/>
      <c r="C6" s="93"/>
      <c r="D6" s="93"/>
      <c r="E6" s="93"/>
      <c r="F6" s="93"/>
      <c r="G6" s="93"/>
    </row>
    <row r="7" spans="1:10" ht="12.75" customHeight="1" x14ac:dyDescent="0.2">
      <c r="A7" s="1" t="s">
        <v>4</v>
      </c>
      <c r="B7" s="90" t="s">
        <v>5</v>
      </c>
      <c r="C7" s="90"/>
      <c r="D7" s="90"/>
      <c r="E7" s="90"/>
      <c r="F7" s="141"/>
      <c r="G7" s="141"/>
    </row>
    <row r="8" spans="1:10" ht="12.75" customHeight="1" x14ac:dyDescent="0.2">
      <c r="A8" s="1" t="s">
        <v>6</v>
      </c>
      <c r="B8" s="90" t="s">
        <v>7</v>
      </c>
      <c r="C8" s="90"/>
      <c r="D8" s="90"/>
      <c r="E8" s="90"/>
      <c r="F8" s="94" t="s">
        <v>279</v>
      </c>
      <c r="G8" s="91"/>
    </row>
    <row r="9" spans="1:10" ht="12.75" customHeight="1" x14ac:dyDescent="0.2">
      <c r="A9" s="1" t="s">
        <v>8</v>
      </c>
      <c r="B9" s="90" t="s">
        <v>9</v>
      </c>
      <c r="C9" s="90"/>
      <c r="D9" s="90"/>
      <c r="E9" s="90"/>
      <c r="F9" s="141"/>
      <c r="G9" s="141"/>
    </row>
    <row r="10" spans="1:10" ht="13.5" customHeight="1" x14ac:dyDescent="0.2">
      <c r="A10" s="1" t="s">
        <v>10</v>
      </c>
      <c r="B10" s="90" t="s">
        <v>11</v>
      </c>
      <c r="C10" s="90"/>
      <c r="D10" s="90"/>
      <c r="E10" s="90"/>
      <c r="F10" s="92">
        <v>12</v>
      </c>
      <c r="G10" s="92"/>
    </row>
    <row r="11" spans="1:10" ht="13.5" customHeight="1" x14ac:dyDescent="0.2">
      <c r="A11" s="87"/>
      <c r="B11" s="87"/>
      <c r="C11" s="87"/>
      <c r="D11" s="87"/>
      <c r="E11" s="87"/>
      <c r="F11" s="87"/>
      <c r="G11" s="87"/>
    </row>
    <row r="12" spans="1:10" ht="18" customHeight="1" x14ac:dyDescent="0.2">
      <c r="A12" s="85" t="s">
        <v>141</v>
      </c>
      <c r="B12" s="85"/>
      <c r="C12" s="85"/>
      <c r="D12" s="85"/>
      <c r="E12" s="85"/>
      <c r="F12" s="85"/>
      <c r="G12" s="85"/>
    </row>
    <row r="13" spans="1:10" ht="51" customHeight="1" x14ac:dyDescent="0.2">
      <c r="A13" s="51"/>
      <c r="B13" s="52" t="s">
        <v>142</v>
      </c>
      <c r="C13" s="52" t="s">
        <v>143</v>
      </c>
      <c r="D13" s="52" t="s">
        <v>144</v>
      </c>
      <c r="E13" s="52" t="s">
        <v>145</v>
      </c>
      <c r="F13" s="52" t="s">
        <v>146</v>
      </c>
      <c r="G13" s="52" t="s">
        <v>147</v>
      </c>
    </row>
    <row r="14" spans="1:10" x14ac:dyDescent="0.2">
      <c r="A14" s="54">
        <v>1</v>
      </c>
      <c r="B14" s="54" t="s">
        <v>157</v>
      </c>
      <c r="C14" s="80">
        <f>Eletricista!J146</f>
        <v>8920.8324259259243</v>
      </c>
      <c r="D14" s="53">
        <v>1</v>
      </c>
      <c r="E14" s="55">
        <f>Eletricista!J146</f>
        <v>8920.8324259259243</v>
      </c>
      <c r="F14" s="53">
        <v>1</v>
      </c>
      <c r="G14" s="55">
        <f>PRODUCT(E14:F14)</f>
        <v>8920.8324259259243</v>
      </c>
    </row>
    <row r="15" spans="1:10" ht="12.75" customHeight="1" thickBot="1" x14ac:dyDescent="0.25">
      <c r="A15" s="66">
        <v>2</v>
      </c>
      <c r="B15" s="54" t="s">
        <v>140</v>
      </c>
      <c r="C15" s="55">
        <f>'Auxiliar de manutenção predial'!J145</f>
        <v>5694.8365925925918</v>
      </c>
      <c r="D15" s="53">
        <v>1</v>
      </c>
      <c r="E15" s="55">
        <f>C15*D15</f>
        <v>5694.8365925925918</v>
      </c>
      <c r="F15" s="53">
        <v>2</v>
      </c>
      <c r="G15" s="55">
        <f>PRODUCT(E15:F15)</f>
        <v>11389.673185185184</v>
      </c>
    </row>
    <row r="16" spans="1:10" ht="13.5" customHeight="1" thickBot="1" x14ac:dyDescent="0.25">
      <c r="A16" s="86" t="s">
        <v>148</v>
      </c>
      <c r="B16" s="86"/>
      <c r="C16" s="86"/>
      <c r="D16" s="86"/>
      <c r="E16" s="86"/>
      <c r="F16" s="86"/>
      <c r="G16" s="67">
        <f>SUM(G14:G15)</f>
        <v>20310.505611111108</v>
      </c>
    </row>
    <row r="17" spans="1:8" ht="13.5" customHeight="1" thickBot="1" x14ac:dyDescent="0.25">
      <c r="A17" s="87"/>
      <c r="B17" s="87"/>
      <c r="C17" s="87"/>
      <c r="D17" s="87"/>
      <c r="E17" s="87"/>
      <c r="F17" s="87"/>
      <c r="G17" s="87"/>
    </row>
    <row r="18" spans="1:8" ht="18.75" customHeight="1" x14ac:dyDescent="0.2">
      <c r="A18" s="88" t="s">
        <v>149</v>
      </c>
      <c r="B18" s="88"/>
      <c r="C18" s="88"/>
      <c r="D18" s="88"/>
      <c r="E18" s="88"/>
      <c r="F18" s="88"/>
      <c r="G18" s="88"/>
    </row>
    <row r="19" spans="1:8" ht="12.75" customHeight="1" x14ac:dyDescent="0.2">
      <c r="A19" s="56" t="s">
        <v>4</v>
      </c>
      <c r="B19" s="89" t="s">
        <v>150</v>
      </c>
      <c r="C19" s="89"/>
      <c r="D19" s="89"/>
      <c r="E19" s="89"/>
      <c r="F19" s="89"/>
      <c r="G19" s="57">
        <f>G16</f>
        <v>20310.505611111108</v>
      </c>
    </row>
    <row r="20" spans="1:8" ht="13.5" customHeight="1" x14ac:dyDescent="0.2">
      <c r="A20" s="58" t="s">
        <v>6</v>
      </c>
      <c r="B20" s="83" t="s">
        <v>151</v>
      </c>
      <c r="C20" s="83"/>
      <c r="D20" s="83"/>
      <c r="E20" s="83"/>
      <c r="F20" s="83"/>
      <c r="G20" s="59">
        <v>12</v>
      </c>
    </row>
    <row r="21" spans="1:8" ht="13.5" customHeight="1" x14ac:dyDescent="0.2">
      <c r="A21" s="60" t="s">
        <v>8</v>
      </c>
      <c r="B21" s="84" t="s">
        <v>152</v>
      </c>
      <c r="C21" s="84"/>
      <c r="D21" s="84"/>
      <c r="E21" s="84"/>
      <c r="F21" s="84"/>
      <c r="G21" s="61">
        <f>G16*12</f>
        <v>243726.06733333331</v>
      </c>
      <c r="H21" s="78"/>
    </row>
    <row r="22" spans="1:8" ht="12.75" customHeight="1" x14ac:dyDescent="0.2"/>
    <row r="23" spans="1:8" ht="12.75" customHeight="1" x14ac:dyDescent="0.2"/>
    <row r="24" spans="1:8" ht="12.75" customHeight="1" x14ac:dyDescent="0.2"/>
    <row r="25" spans="1:8" ht="12.75" customHeight="1" x14ac:dyDescent="0.2"/>
    <row r="26" spans="1:8" ht="12.75" customHeight="1" x14ac:dyDescent="0.2"/>
    <row r="27" spans="1:8" ht="12.75" customHeight="1" x14ac:dyDescent="0.2"/>
    <row r="28" spans="1:8" ht="12.75" customHeight="1" x14ac:dyDescent="0.2"/>
    <row r="29" spans="1:8" ht="12.75" customHeight="1" x14ac:dyDescent="0.2"/>
    <row r="30" spans="1:8" ht="12.75" customHeight="1" x14ac:dyDescent="0.2"/>
    <row r="31" spans="1:8" ht="12.75" customHeight="1" x14ac:dyDescent="0.2"/>
    <row r="32" spans="1:8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4">
    <mergeCell ref="A1:G1"/>
    <mergeCell ref="A2:G2"/>
    <mergeCell ref="A3:E3"/>
    <mergeCell ref="F3:G3"/>
    <mergeCell ref="A4:E4"/>
    <mergeCell ref="F4:G4"/>
    <mergeCell ref="A5:G5"/>
    <mergeCell ref="A6:G6"/>
    <mergeCell ref="B7:E7"/>
    <mergeCell ref="F7:G7"/>
    <mergeCell ref="B8:E8"/>
    <mergeCell ref="F8:G8"/>
    <mergeCell ref="B9:E9"/>
    <mergeCell ref="F9:G9"/>
    <mergeCell ref="B10:E10"/>
    <mergeCell ref="F10:G10"/>
    <mergeCell ref="A11:G11"/>
    <mergeCell ref="B20:F20"/>
    <mergeCell ref="B21:F21"/>
    <mergeCell ref="A12:G12"/>
    <mergeCell ref="A16:F16"/>
    <mergeCell ref="A17:G17"/>
    <mergeCell ref="A18:G18"/>
    <mergeCell ref="B19:F19"/>
  </mergeCells>
  <pageMargins left="0.70866141732283472" right="0.70866141732283472" top="0.74803149606299213" bottom="0.74803149606299213" header="0.31496062992125984" footer="0.31496062992125984"/>
  <pageSetup paperSize="9" scale="96" firstPageNumber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1"/>
  <sheetViews>
    <sheetView zoomScale="80" zoomScaleNormal="80" workbookViewId="0">
      <selection activeCell="A6" sqref="A6:J6"/>
    </sheetView>
  </sheetViews>
  <sheetFormatPr defaultColWidth="14.42578125" defaultRowHeight="12.75" x14ac:dyDescent="0.2"/>
  <cols>
    <col min="1" max="1" width="12.5703125" customWidth="1"/>
    <col min="2" max="4" width="11" customWidth="1"/>
    <col min="5" max="5" width="16" customWidth="1"/>
    <col min="6" max="8" width="11" customWidth="1"/>
    <col min="9" max="9" width="12.42578125" customWidth="1"/>
    <col min="10" max="10" width="11" customWidth="1"/>
    <col min="11" max="26" width="8" customWidth="1"/>
  </cols>
  <sheetData>
    <row r="1" spans="1:10" ht="24" customHeight="1" x14ac:dyDescent="0.2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ht="46.5" customHeight="1" x14ac:dyDescent="0.2">
      <c r="A2" s="138" t="s">
        <v>300</v>
      </c>
      <c r="B2" s="139"/>
      <c r="C2" s="139"/>
      <c r="D2" s="139"/>
      <c r="E2" s="139"/>
      <c r="F2" s="139"/>
      <c r="G2" s="139"/>
      <c r="H2" s="139"/>
      <c r="I2" s="139"/>
      <c r="J2" s="139"/>
    </row>
    <row r="3" spans="1:10" ht="12.75" customHeight="1" x14ac:dyDescent="0.2">
      <c r="A3" s="90" t="s">
        <v>1</v>
      </c>
      <c r="B3" s="90"/>
      <c r="C3" s="90"/>
      <c r="D3" s="90"/>
      <c r="E3" s="90"/>
      <c r="F3" s="90"/>
      <c r="G3" s="90"/>
      <c r="H3" s="140" t="s">
        <v>299</v>
      </c>
      <c r="I3" s="92"/>
      <c r="J3" s="92"/>
    </row>
    <row r="4" spans="1:10" ht="12.75" customHeight="1" x14ac:dyDescent="0.2">
      <c r="A4" s="90" t="s">
        <v>2</v>
      </c>
      <c r="B4" s="90"/>
      <c r="C4" s="90"/>
      <c r="D4" s="90"/>
      <c r="E4" s="90"/>
      <c r="F4" s="90"/>
      <c r="G4" s="90"/>
      <c r="H4" s="92" t="s">
        <v>302</v>
      </c>
      <c r="I4" s="92"/>
      <c r="J4" s="92"/>
    </row>
    <row r="5" spans="1:10" ht="12.75" customHeight="1" x14ac:dyDescent="0.2">
      <c r="A5" s="90" t="s">
        <v>303</v>
      </c>
      <c r="B5" s="90"/>
      <c r="C5" s="90"/>
      <c r="D5" s="90"/>
      <c r="E5" s="90"/>
      <c r="F5" s="90"/>
      <c r="G5" s="90"/>
      <c r="H5" s="90"/>
      <c r="I5" s="90"/>
      <c r="J5" s="90"/>
    </row>
    <row r="6" spans="1:10" ht="15" customHeight="1" x14ac:dyDescent="0.2">
      <c r="A6" s="135" t="s">
        <v>3</v>
      </c>
      <c r="B6" s="135"/>
      <c r="C6" s="135"/>
      <c r="D6" s="135"/>
      <c r="E6" s="135"/>
      <c r="F6" s="135"/>
      <c r="G6" s="135"/>
      <c r="H6" s="135"/>
      <c r="I6" s="135"/>
      <c r="J6" s="135"/>
    </row>
    <row r="7" spans="1:10" ht="12.75" customHeight="1" x14ac:dyDescent="0.2">
      <c r="A7" s="1" t="s">
        <v>4</v>
      </c>
      <c r="B7" s="90" t="s">
        <v>5</v>
      </c>
      <c r="C7" s="90"/>
      <c r="D7" s="90"/>
      <c r="E7" s="90"/>
      <c r="F7" s="90"/>
      <c r="G7" s="90"/>
      <c r="H7" s="91"/>
      <c r="I7" s="91"/>
      <c r="J7" s="91"/>
    </row>
    <row r="8" spans="1:10" ht="12.75" customHeight="1" x14ac:dyDescent="0.2">
      <c r="A8" s="1" t="s">
        <v>6</v>
      </c>
      <c r="B8" s="90" t="s">
        <v>7</v>
      </c>
      <c r="C8" s="90"/>
      <c r="D8" s="90"/>
      <c r="E8" s="90"/>
      <c r="F8" s="90"/>
      <c r="G8" s="90"/>
      <c r="H8" s="91" t="s">
        <v>153</v>
      </c>
      <c r="I8" s="91"/>
      <c r="J8" s="91"/>
    </row>
    <row r="9" spans="1:10" ht="12.75" customHeight="1" x14ac:dyDescent="0.2">
      <c r="A9" s="1" t="s">
        <v>8</v>
      </c>
      <c r="B9" s="90" t="s">
        <v>9</v>
      </c>
      <c r="C9" s="90"/>
      <c r="D9" s="90"/>
      <c r="E9" s="90"/>
      <c r="F9" s="90"/>
      <c r="G9" s="90"/>
      <c r="H9" s="91" t="s">
        <v>154</v>
      </c>
      <c r="I9" s="91"/>
      <c r="J9" s="91"/>
    </row>
    <row r="10" spans="1:10" ht="12.75" customHeight="1" x14ac:dyDescent="0.2">
      <c r="A10" s="1" t="s">
        <v>10</v>
      </c>
      <c r="B10" s="90" t="s">
        <v>11</v>
      </c>
      <c r="C10" s="90"/>
      <c r="D10" s="90"/>
      <c r="E10" s="90"/>
      <c r="F10" s="90"/>
      <c r="G10" s="90"/>
      <c r="H10" s="92">
        <v>12</v>
      </c>
      <c r="I10" s="92"/>
      <c r="J10" s="92"/>
    </row>
    <row r="11" spans="1:10" ht="15.75" customHeight="1" x14ac:dyDescent="0.2">
      <c r="A11" s="134" t="s">
        <v>12</v>
      </c>
      <c r="B11" s="134"/>
      <c r="C11" s="134"/>
      <c r="D11" s="134"/>
      <c r="E11" s="134"/>
      <c r="F11" s="134"/>
      <c r="G11" s="134"/>
      <c r="H11" s="134"/>
      <c r="I11" s="134"/>
      <c r="J11" s="134"/>
    </row>
    <row r="12" spans="1:10" ht="12.75" customHeight="1" x14ac:dyDescent="0.2">
      <c r="A12" s="117"/>
      <c r="B12" s="117"/>
      <c r="C12" s="117"/>
      <c r="D12" s="117"/>
      <c r="E12" s="117"/>
      <c r="F12" s="117"/>
      <c r="G12" s="117"/>
      <c r="H12" s="117"/>
      <c r="I12" s="117"/>
      <c r="J12" s="117"/>
    </row>
    <row r="13" spans="1:10" ht="48.75" customHeight="1" x14ac:dyDescent="0.2">
      <c r="A13" s="128" t="s">
        <v>13</v>
      </c>
      <c r="B13" s="128"/>
      <c r="C13" s="128"/>
      <c r="D13" s="128"/>
      <c r="E13" s="128"/>
      <c r="F13" s="128"/>
      <c r="G13" s="128"/>
      <c r="H13" s="128"/>
      <c r="I13" s="128"/>
      <c r="J13" s="128"/>
    </row>
    <row r="14" spans="1:10" ht="12.75" customHeight="1" x14ac:dyDescent="0.2">
      <c r="A14" s="107"/>
      <c r="B14" s="107"/>
      <c r="C14" s="107"/>
      <c r="D14" s="107"/>
      <c r="E14" s="107"/>
      <c r="F14" s="107"/>
      <c r="G14" s="107"/>
      <c r="H14" s="107"/>
      <c r="I14" s="107"/>
      <c r="J14" s="107"/>
    </row>
    <row r="15" spans="1:10" ht="15.75" customHeight="1" x14ac:dyDescent="0.2">
      <c r="A15" s="93" t="s">
        <v>14</v>
      </c>
      <c r="B15" s="93"/>
      <c r="C15" s="93"/>
      <c r="D15" s="93"/>
      <c r="E15" s="93"/>
      <c r="F15" s="93"/>
      <c r="G15" s="93"/>
      <c r="H15" s="93"/>
      <c r="I15" s="93"/>
      <c r="J15" s="93"/>
    </row>
    <row r="16" spans="1:10" ht="15.75" customHeight="1" x14ac:dyDescent="0.2">
      <c r="A16" s="1">
        <v>1</v>
      </c>
      <c r="B16" s="90" t="s">
        <v>15</v>
      </c>
      <c r="C16" s="90"/>
      <c r="D16" s="90"/>
      <c r="E16" s="90"/>
      <c r="F16" s="90"/>
      <c r="G16" s="90"/>
      <c r="H16" s="132" t="s">
        <v>16</v>
      </c>
      <c r="I16" s="132"/>
      <c r="J16" s="132"/>
    </row>
    <row r="17" spans="1:26" ht="15.75" customHeight="1" x14ac:dyDescent="0.2">
      <c r="A17" s="1">
        <v>2</v>
      </c>
      <c r="B17" s="90" t="s">
        <v>17</v>
      </c>
      <c r="C17" s="90"/>
      <c r="D17" s="90"/>
      <c r="E17" s="90"/>
      <c r="F17" s="90"/>
      <c r="G17" s="90"/>
      <c r="H17" s="132" t="s">
        <v>155</v>
      </c>
      <c r="I17" s="132"/>
      <c r="J17" s="132"/>
    </row>
    <row r="18" spans="1:26" ht="15.75" customHeight="1" x14ac:dyDescent="0.2">
      <c r="A18" s="1">
        <v>3</v>
      </c>
      <c r="B18" s="90" t="s">
        <v>18</v>
      </c>
      <c r="C18" s="90"/>
      <c r="D18" s="90"/>
      <c r="E18" s="90"/>
      <c r="F18" s="90"/>
      <c r="G18" s="90"/>
      <c r="H18" s="136">
        <v>1832.6</v>
      </c>
      <c r="I18" s="132"/>
      <c r="J18" s="132"/>
    </row>
    <row r="19" spans="1:26" ht="15.75" customHeight="1" x14ac:dyDescent="0.2">
      <c r="A19" s="1">
        <v>4</v>
      </c>
      <c r="B19" s="90" t="s">
        <v>19</v>
      </c>
      <c r="C19" s="90"/>
      <c r="D19" s="90"/>
      <c r="E19" s="90"/>
      <c r="F19" s="90"/>
      <c r="G19" s="90"/>
      <c r="H19" s="132" t="s">
        <v>157</v>
      </c>
      <c r="I19" s="132"/>
      <c r="J19" s="132"/>
    </row>
    <row r="20" spans="1:26" ht="15.75" customHeight="1" x14ac:dyDescent="0.2">
      <c r="A20" s="1">
        <v>5</v>
      </c>
      <c r="B20" s="90" t="s">
        <v>21</v>
      </c>
      <c r="C20" s="90"/>
      <c r="D20" s="90"/>
      <c r="E20" s="90"/>
      <c r="F20" s="90"/>
      <c r="G20" s="90"/>
      <c r="H20" s="133" t="s">
        <v>156</v>
      </c>
      <c r="I20" s="133"/>
      <c r="J20" s="133"/>
    </row>
    <row r="21" spans="1:26" ht="12.75" customHeight="1" x14ac:dyDescent="0.2">
      <c r="A21" s="117"/>
      <c r="B21" s="117"/>
      <c r="C21" s="117"/>
      <c r="D21" s="117"/>
      <c r="E21" s="117"/>
      <c r="F21" s="117"/>
      <c r="G21" s="117"/>
      <c r="H21" s="117"/>
      <c r="I21" s="117"/>
      <c r="J21" s="117"/>
    </row>
    <row r="22" spans="1:26" ht="20.25" customHeight="1" x14ac:dyDescent="0.2">
      <c r="A22" s="128" t="s">
        <v>22</v>
      </c>
      <c r="B22" s="128"/>
      <c r="C22" s="128"/>
      <c r="D22" s="128"/>
      <c r="E22" s="128"/>
      <c r="F22" s="128"/>
      <c r="G22" s="128"/>
      <c r="H22" s="128"/>
      <c r="I22" s="128"/>
      <c r="J22" s="128"/>
    </row>
    <row r="23" spans="1:26" ht="30" customHeight="1" x14ac:dyDescent="0.2">
      <c r="A23" s="63">
        <v>1</v>
      </c>
      <c r="B23" s="93" t="s">
        <v>23</v>
      </c>
      <c r="C23" s="93"/>
      <c r="D23" s="93"/>
      <c r="E23" s="93"/>
      <c r="F23" s="93"/>
      <c r="G23" s="93"/>
      <c r="H23" s="93" t="s">
        <v>24</v>
      </c>
      <c r="I23" s="93"/>
      <c r="J23" s="63" t="s">
        <v>25</v>
      </c>
    </row>
    <row r="24" spans="1:26" ht="14.25" customHeight="1" x14ac:dyDescent="0.2">
      <c r="A24" s="1" t="s">
        <v>4</v>
      </c>
      <c r="B24" s="90" t="s">
        <v>158</v>
      </c>
      <c r="C24" s="90"/>
      <c r="D24" s="90"/>
      <c r="E24" s="90"/>
      <c r="F24" s="90"/>
      <c r="G24" s="90"/>
      <c r="H24" s="90"/>
      <c r="I24" s="90"/>
      <c r="J24" s="2">
        <f>H18</f>
        <v>1832.6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4.25" customHeight="1" x14ac:dyDescent="0.2">
      <c r="A25" s="1" t="s">
        <v>6</v>
      </c>
      <c r="B25" s="124" t="s">
        <v>289</v>
      </c>
      <c r="C25" s="90"/>
      <c r="D25" s="90"/>
      <c r="E25" s="90"/>
      <c r="F25" s="90"/>
      <c r="G25" s="90"/>
      <c r="H25" s="90"/>
      <c r="I25" s="4">
        <v>0.3</v>
      </c>
      <c r="J25" s="5">
        <f>J24*30/100</f>
        <v>549.78</v>
      </c>
    </row>
    <row r="26" spans="1:26" ht="14.25" customHeight="1" x14ac:dyDescent="0.2">
      <c r="A26" s="1" t="s">
        <v>8</v>
      </c>
      <c r="B26" s="129" t="s">
        <v>293</v>
      </c>
      <c r="C26" s="130"/>
      <c r="D26" s="130"/>
      <c r="E26" s="130"/>
      <c r="F26" s="130"/>
      <c r="G26" s="130"/>
      <c r="H26" s="131"/>
      <c r="I26" s="4">
        <v>0.4</v>
      </c>
      <c r="J26" s="5">
        <f>J24*40/100</f>
        <v>733.04</v>
      </c>
    </row>
    <row r="27" spans="1:26" ht="15.75" customHeight="1" x14ac:dyDescent="0.2">
      <c r="A27" s="120" t="s">
        <v>28</v>
      </c>
      <c r="B27" s="120"/>
      <c r="C27" s="120"/>
      <c r="D27" s="120"/>
      <c r="E27" s="120"/>
      <c r="F27" s="120"/>
      <c r="G27" s="120"/>
      <c r="H27" s="120"/>
      <c r="I27" s="120"/>
      <c r="J27" s="6">
        <f>SUM(J24:J26)</f>
        <v>3115.42</v>
      </c>
    </row>
    <row r="28" spans="1:26" ht="12.75" customHeight="1" x14ac:dyDescent="0.2">
      <c r="A28" s="117"/>
      <c r="B28" s="117"/>
      <c r="C28" s="117"/>
      <c r="D28" s="117"/>
      <c r="E28" s="117"/>
      <c r="F28" s="117"/>
      <c r="G28" s="117"/>
      <c r="H28" s="117"/>
      <c r="I28" s="117"/>
      <c r="J28" s="117"/>
    </row>
    <row r="29" spans="1:26" ht="15.75" customHeight="1" x14ac:dyDescent="0.2">
      <c r="A29" s="118" t="s">
        <v>29</v>
      </c>
      <c r="B29" s="118"/>
      <c r="C29" s="118"/>
      <c r="D29" s="118"/>
      <c r="E29" s="118"/>
      <c r="F29" s="118"/>
      <c r="G29" s="118"/>
      <c r="H29" s="118"/>
      <c r="I29" s="118"/>
      <c r="J29" s="118"/>
    </row>
    <row r="30" spans="1:26" ht="15" customHeight="1" x14ac:dyDescent="0.2">
      <c r="A30" s="126" t="s">
        <v>30</v>
      </c>
      <c r="B30" s="126"/>
      <c r="C30" s="126"/>
      <c r="D30" s="126"/>
      <c r="E30" s="126"/>
      <c r="F30" s="126"/>
      <c r="G30" s="126"/>
      <c r="H30" s="126"/>
      <c r="I30" s="126"/>
      <c r="J30" s="126"/>
    </row>
    <row r="31" spans="1:26" ht="15" customHeight="1" x14ac:dyDescent="0.2">
      <c r="A31" s="7" t="s">
        <v>31</v>
      </c>
      <c r="B31" s="127" t="s">
        <v>32</v>
      </c>
      <c r="C31" s="127"/>
      <c r="D31" s="127"/>
      <c r="E31" s="127"/>
      <c r="F31" s="127"/>
      <c r="G31" s="127"/>
      <c r="H31" s="127"/>
      <c r="I31" s="127"/>
      <c r="J31" s="64" t="s">
        <v>33</v>
      </c>
    </row>
    <row r="32" spans="1:26" ht="27" customHeight="1" x14ac:dyDescent="0.2">
      <c r="A32" s="8" t="s">
        <v>4</v>
      </c>
      <c r="B32" s="90" t="s">
        <v>34</v>
      </c>
      <c r="C32" s="90"/>
      <c r="D32" s="90"/>
      <c r="E32" s="90"/>
      <c r="F32" s="90"/>
      <c r="G32" s="90"/>
      <c r="H32" s="90"/>
      <c r="I32" s="9">
        <v>8.3299999999999999E-2</v>
      </c>
      <c r="J32" s="10">
        <f>ROUND($J$27*I32,2)</f>
        <v>259.51</v>
      </c>
    </row>
    <row r="33" spans="1:10" ht="36" customHeight="1" x14ac:dyDescent="0.2">
      <c r="A33" s="8" t="s">
        <v>6</v>
      </c>
      <c r="B33" s="90" t="s">
        <v>35</v>
      </c>
      <c r="C33" s="90"/>
      <c r="D33" s="90"/>
      <c r="E33" s="90"/>
      <c r="F33" s="90"/>
      <c r="G33" s="90"/>
      <c r="H33" s="90"/>
      <c r="I33" s="11">
        <v>3.0249999999999999E-2</v>
      </c>
      <c r="J33" s="10">
        <f>ROUND($J$27*I33,2)</f>
        <v>94.24</v>
      </c>
    </row>
    <row r="34" spans="1:10" ht="12.75" customHeight="1" x14ac:dyDescent="0.2">
      <c r="A34" s="121" t="s">
        <v>36</v>
      </c>
      <c r="B34" s="121"/>
      <c r="C34" s="121"/>
      <c r="D34" s="121"/>
      <c r="E34" s="121"/>
      <c r="F34" s="121"/>
      <c r="G34" s="121"/>
      <c r="H34" s="121"/>
      <c r="I34" s="121"/>
      <c r="J34" s="10">
        <f>SUM(J32+J33)</f>
        <v>353.75</v>
      </c>
    </row>
    <row r="35" spans="1:10" ht="12.75" customHeight="1" x14ac:dyDescent="0.2">
      <c r="A35" s="12" t="s">
        <v>8</v>
      </c>
      <c r="B35" s="110" t="s">
        <v>37</v>
      </c>
      <c r="C35" s="110"/>
      <c r="D35" s="110"/>
      <c r="E35" s="110"/>
      <c r="F35" s="110"/>
      <c r="G35" s="110"/>
      <c r="H35" s="110"/>
      <c r="I35" s="110"/>
      <c r="J35" s="13">
        <f>ROUND(I48*J34,2)</f>
        <v>130.18</v>
      </c>
    </row>
    <row r="36" spans="1:10" ht="12.75" customHeight="1" x14ac:dyDescent="0.2">
      <c r="A36" s="111" t="s">
        <v>36</v>
      </c>
      <c r="B36" s="111"/>
      <c r="C36" s="111"/>
      <c r="D36" s="111"/>
      <c r="E36" s="111"/>
      <c r="F36" s="111"/>
      <c r="G36" s="111"/>
      <c r="H36" s="111"/>
      <c r="I36" s="111"/>
      <c r="J36" s="14">
        <f>J34+J35</f>
        <v>483.93</v>
      </c>
    </row>
    <row r="37" spans="1:10" ht="12.75" customHeight="1" x14ac:dyDescent="0.2">
      <c r="A37" s="107"/>
      <c r="B37" s="107"/>
      <c r="C37" s="107"/>
      <c r="D37" s="107"/>
      <c r="E37" s="107"/>
      <c r="F37" s="107"/>
      <c r="G37" s="107"/>
      <c r="H37" s="107"/>
      <c r="I37" s="107"/>
      <c r="J37" s="107"/>
    </row>
    <row r="38" spans="1:10" ht="30" customHeight="1" x14ac:dyDescent="0.2">
      <c r="A38" s="118" t="s">
        <v>38</v>
      </c>
      <c r="B38" s="118"/>
      <c r="C38" s="118"/>
      <c r="D38" s="118"/>
      <c r="E38" s="118"/>
      <c r="F38" s="118"/>
      <c r="G38" s="118"/>
      <c r="H38" s="118"/>
      <c r="I38" s="118"/>
      <c r="J38" s="118"/>
    </row>
    <row r="39" spans="1:10" ht="30" customHeight="1" x14ac:dyDescent="0.2">
      <c r="A39" s="62" t="s">
        <v>39</v>
      </c>
      <c r="B39" s="119" t="s">
        <v>40</v>
      </c>
      <c r="C39" s="119"/>
      <c r="D39" s="119"/>
      <c r="E39" s="119"/>
      <c r="F39" s="119"/>
      <c r="G39" s="119"/>
      <c r="H39" s="119"/>
      <c r="I39" s="63" t="s">
        <v>41</v>
      </c>
      <c r="J39" s="63" t="s">
        <v>42</v>
      </c>
    </row>
    <row r="40" spans="1:10" ht="12.75" customHeight="1" x14ac:dyDescent="0.2">
      <c r="A40" s="8" t="s">
        <v>4</v>
      </c>
      <c r="B40" s="110" t="s">
        <v>43</v>
      </c>
      <c r="C40" s="110"/>
      <c r="D40" s="110"/>
      <c r="E40" s="110"/>
      <c r="F40" s="110"/>
      <c r="G40" s="110"/>
      <c r="H40" s="110"/>
      <c r="I40" s="15">
        <v>0.2</v>
      </c>
      <c r="J40" s="16">
        <f t="shared" ref="J40:J47" si="0">ROUND($J$27*I40,2)</f>
        <v>623.08000000000004</v>
      </c>
    </row>
    <row r="41" spans="1:10" ht="12.75" customHeight="1" x14ac:dyDescent="0.2">
      <c r="A41" s="8" t="s">
        <v>6</v>
      </c>
      <c r="B41" s="110" t="s">
        <v>44</v>
      </c>
      <c r="C41" s="110"/>
      <c r="D41" s="110"/>
      <c r="E41" s="110"/>
      <c r="F41" s="110"/>
      <c r="G41" s="110"/>
      <c r="H41" s="110"/>
      <c r="I41" s="15">
        <v>2.5000000000000001E-2</v>
      </c>
      <c r="J41" s="16">
        <f t="shared" si="0"/>
        <v>77.89</v>
      </c>
    </row>
    <row r="42" spans="1:10" ht="12.75" customHeight="1" x14ac:dyDescent="0.2">
      <c r="A42" s="8" t="s">
        <v>8</v>
      </c>
      <c r="B42" s="110" t="s">
        <v>45</v>
      </c>
      <c r="C42" s="110"/>
      <c r="D42" s="110"/>
      <c r="E42" s="17" t="s">
        <v>46</v>
      </c>
      <c r="F42" s="18">
        <v>0.03</v>
      </c>
      <c r="G42" s="17" t="s">
        <v>47</v>
      </c>
      <c r="H42" s="19">
        <v>1</v>
      </c>
      <c r="I42" s="20">
        <v>0.03</v>
      </c>
      <c r="J42" s="16">
        <f t="shared" si="0"/>
        <v>93.46</v>
      </c>
    </row>
    <row r="43" spans="1:10" ht="12.75" customHeight="1" x14ac:dyDescent="0.2">
      <c r="A43" s="8" t="s">
        <v>10</v>
      </c>
      <c r="B43" s="110" t="s">
        <v>48</v>
      </c>
      <c r="C43" s="110"/>
      <c r="D43" s="110"/>
      <c r="E43" s="110"/>
      <c r="F43" s="110"/>
      <c r="G43" s="110"/>
      <c r="H43" s="110"/>
      <c r="I43" s="15">
        <v>1.4999999999999999E-2</v>
      </c>
      <c r="J43" s="16">
        <f t="shared" si="0"/>
        <v>46.73</v>
      </c>
    </row>
    <row r="44" spans="1:10" ht="12.75" customHeight="1" x14ac:dyDescent="0.2">
      <c r="A44" s="8" t="s">
        <v>49</v>
      </c>
      <c r="B44" s="110" t="s">
        <v>50</v>
      </c>
      <c r="C44" s="110"/>
      <c r="D44" s="110"/>
      <c r="E44" s="110"/>
      <c r="F44" s="110"/>
      <c r="G44" s="110"/>
      <c r="H44" s="110"/>
      <c r="I44" s="15">
        <v>0.01</v>
      </c>
      <c r="J44" s="16">
        <f t="shared" si="0"/>
        <v>31.15</v>
      </c>
    </row>
    <row r="45" spans="1:10" ht="12.75" customHeight="1" x14ac:dyDescent="0.2">
      <c r="A45" s="8" t="s">
        <v>51</v>
      </c>
      <c r="B45" s="110" t="s">
        <v>52</v>
      </c>
      <c r="C45" s="110"/>
      <c r="D45" s="110"/>
      <c r="E45" s="110"/>
      <c r="F45" s="110"/>
      <c r="G45" s="110"/>
      <c r="H45" s="110"/>
      <c r="I45" s="15">
        <v>6.0000000000000001E-3</v>
      </c>
      <c r="J45" s="16">
        <f t="shared" si="0"/>
        <v>18.690000000000001</v>
      </c>
    </row>
    <row r="46" spans="1:10" ht="12.75" customHeight="1" x14ac:dyDescent="0.2">
      <c r="A46" s="8" t="s">
        <v>53</v>
      </c>
      <c r="B46" s="110" t="s">
        <v>54</v>
      </c>
      <c r="C46" s="110"/>
      <c r="D46" s="110"/>
      <c r="E46" s="110"/>
      <c r="F46" s="110"/>
      <c r="G46" s="110"/>
      <c r="H46" s="110"/>
      <c r="I46" s="15">
        <v>2E-3</v>
      </c>
      <c r="J46" s="16">
        <f t="shared" si="0"/>
        <v>6.23</v>
      </c>
    </row>
    <row r="47" spans="1:10" ht="12.75" customHeight="1" x14ac:dyDescent="0.2">
      <c r="A47" s="8" t="s">
        <v>55</v>
      </c>
      <c r="B47" s="110" t="s">
        <v>56</v>
      </c>
      <c r="C47" s="110"/>
      <c r="D47" s="110"/>
      <c r="E47" s="110"/>
      <c r="F47" s="110"/>
      <c r="G47" s="110"/>
      <c r="H47" s="110"/>
      <c r="I47" s="15">
        <v>0.08</v>
      </c>
      <c r="J47" s="16">
        <f t="shared" si="0"/>
        <v>249.23</v>
      </c>
    </row>
    <row r="48" spans="1:10" ht="12.75" customHeight="1" x14ac:dyDescent="0.2">
      <c r="A48" s="111" t="s">
        <v>36</v>
      </c>
      <c r="B48" s="111"/>
      <c r="C48" s="111"/>
      <c r="D48" s="111"/>
      <c r="E48" s="111"/>
      <c r="F48" s="111"/>
      <c r="G48" s="111"/>
      <c r="H48" s="111"/>
      <c r="I48" s="21">
        <f>SUM(I40:I47)</f>
        <v>0.36800000000000005</v>
      </c>
      <c r="J48" s="14">
        <f>SUM(J40:J47)</f>
        <v>1146.46</v>
      </c>
    </row>
    <row r="49" spans="1:10" ht="12.75" customHeight="1" x14ac:dyDescent="0.2">
      <c r="A49" s="107"/>
      <c r="B49" s="107"/>
      <c r="C49" s="107"/>
      <c r="D49" s="107"/>
      <c r="E49" s="107"/>
      <c r="F49" s="107"/>
      <c r="G49" s="107"/>
      <c r="H49" s="107"/>
      <c r="I49" s="107"/>
      <c r="J49" s="107"/>
    </row>
    <row r="50" spans="1:10" ht="15.75" customHeight="1" x14ac:dyDescent="0.2">
      <c r="A50" s="118" t="s">
        <v>57</v>
      </c>
      <c r="B50" s="118"/>
      <c r="C50" s="118"/>
      <c r="D50" s="118"/>
      <c r="E50" s="118"/>
      <c r="F50" s="118"/>
      <c r="G50" s="118"/>
      <c r="H50" s="118"/>
      <c r="I50" s="118"/>
      <c r="J50" s="118"/>
    </row>
    <row r="51" spans="1:10" ht="15.75" customHeight="1" x14ac:dyDescent="0.2">
      <c r="A51" s="62" t="s">
        <v>58</v>
      </c>
      <c r="B51" s="119" t="s">
        <v>59</v>
      </c>
      <c r="C51" s="119"/>
      <c r="D51" s="119"/>
      <c r="E51" s="119"/>
      <c r="F51" s="119"/>
      <c r="G51" s="119"/>
      <c r="H51" s="119"/>
      <c r="I51" s="119"/>
      <c r="J51" s="63" t="s">
        <v>33</v>
      </c>
    </row>
    <row r="52" spans="1:10" ht="12.75" customHeight="1" x14ac:dyDescent="0.2">
      <c r="A52" s="8" t="s">
        <v>4</v>
      </c>
      <c r="B52" s="110" t="s">
        <v>60</v>
      </c>
      <c r="C52" s="110"/>
      <c r="D52" s="110"/>
      <c r="E52" s="110"/>
      <c r="F52" s="110"/>
      <c r="G52" s="110"/>
      <c r="H52" s="110"/>
      <c r="I52" s="110"/>
      <c r="J52" s="16">
        <f>IF(ROUND((I55*I53*I54)-(J24*0.06),2)&lt;0,0,ROUND((I55*I53*I54)-(J24*0.06),2))*1+(I53*I54*21.726-0.06*J24)*0</f>
        <v>48.44</v>
      </c>
    </row>
    <row r="53" spans="1:10" ht="12.75" customHeight="1" x14ac:dyDescent="0.2">
      <c r="A53" s="8"/>
      <c r="B53" s="116" t="s">
        <v>61</v>
      </c>
      <c r="C53" s="116"/>
      <c r="D53" s="116"/>
      <c r="E53" s="116"/>
      <c r="F53" s="116"/>
      <c r="G53" s="116"/>
      <c r="H53" s="116"/>
      <c r="I53" s="22">
        <v>3.6</v>
      </c>
      <c r="J53" s="65" t="s">
        <v>62</v>
      </c>
    </row>
    <row r="54" spans="1:10" ht="12.75" customHeight="1" x14ac:dyDescent="0.2">
      <c r="A54" s="8"/>
      <c r="B54" s="123" t="s">
        <v>63</v>
      </c>
      <c r="C54" s="123"/>
      <c r="D54" s="123"/>
      <c r="E54" s="123"/>
      <c r="F54" s="123"/>
      <c r="G54" s="123"/>
      <c r="H54" s="123"/>
      <c r="I54" s="23">
        <v>2</v>
      </c>
      <c r="J54" s="65"/>
    </row>
    <row r="55" spans="1:10" ht="12.75" customHeight="1" x14ac:dyDescent="0.2">
      <c r="A55" s="8"/>
      <c r="B55" s="123" t="s">
        <v>64</v>
      </c>
      <c r="C55" s="123"/>
      <c r="D55" s="123"/>
      <c r="E55" s="123"/>
      <c r="F55" s="123"/>
      <c r="G55" s="123"/>
      <c r="H55" s="123"/>
      <c r="I55" s="24">
        <v>22</v>
      </c>
      <c r="J55" s="65"/>
    </row>
    <row r="56" spans="1:10" ht="12.75" customHeight="1" x14ac:dyDescent="0.2">
      <c r="A56" s="8" t="s">
        <v>6</v>
      </c>
      <c r="B56" s="125" t="s">
        <v>291</v>
      </c>
      <c r="C56" s="110"/>
      <c r="D56" s="110"/>
      <c r="E56" s="110"/>
      <c r="F56" s="110"/>
      <c r="G56" s="110"/>
      <c r="H56" s="110"/>
      <c r="I56" s="110"/>
      <c r="J56" s="16">
        <v>266.8</v>
      </c>
    </row>
    <row r="57" spans="1:10" ht="12.75" customHeight="1" x14ac:dyDescent="0.2">
      <c r="A57" s="8"/>
      <c r="B57" s="123" t="s">
        <v>66</v>
      </c>
      <c r="C57" s="123"/>
      <c r="D57" s="123"/>
      <c r="E57" s="123"/>
      <c r="F57" s="123"/>
      <c r="G57" s="123"/>
      <c r="H57" s="123"/>
      <c r="I57" s="22">
        <f>266.8/22</f>
        <v>12.127272727272727</v>
      </c>
      <c r="J57" s="65" t="s">
        <v>62</v>
      </c>
    </row>
    <row r="58" spans="1:10" ht="12.75" customHeight="1" x14ac:dyDescent="0.2">
      <c r="A58" s="25"/>
      <c r="B58" s="123" t="s">
        <v>67</v>
      </c>
      <c r="C58" s="123"/>
      <c r="D58" s="123"/>
      <c r="E58" s="123"/>
      <c r="F58" s="123"/>
      <c r="G58" s="123"/>
      <c r="H58" s="123"/>
      <c r="I58" s="24">
        <v>22</v>
      </c>
      <c r="J58" s="65"/>
    </row>
    <row r="59" spans="1:10" ht="27" customHeight="1" x14ac:dyDescent="0.2">
      <c r="A59" s="8" t="s">
        <v>8</v>
      </c>
      <c r="B59" s="90" t="s">
        <v>68</v>
      </c>
      <c r="C59" s="90"/>
      <c r="D59" s="90"/>
      <c r="E59" s="90"/>
      <c r="F59" s="90"/>
      <c r="G59" s="90"/>
      <c r="H59" s="90"/>
      <c r="I59" s="90"/>
      <c r="J59" s="26">
        <f>J42/12</f>
        <v>7.7883333333333331</v>
      </c>
    </row>
    <row r="60" spans="1:10" ht="27" customHeight="1" x14ac:dyDescent="0.2">
      <c r="A60" s="8" t="s">
        <v>10</v>
      </c>
      <c r="B60" s="124" t="s">
        <v>296</v>
      </c>
      <c r="C60" s="90"/>
      <c r="D60" s="90"/>
      <c r="E60" s="90"/>
      <c r="F60" s="90"/>
      <c r="G60" s="90"/>
      <c r="H60" s="90"/>
      <c r="I60" s="90"/>
      <c r="J60" s="27">
        <f>218.8/12</f>
        <v>18.233333333333334</v>
      </c>
    </row>
    <row r="61" spans="1:10" ht="12.75" customHeight="1" x14ac:dyDescent="0.2">
      <c r="A61" s="111" t="s">
        <v>28</v>
      </c>
      <c r="B61" s="111"/>
      <c r="C61" s="111"/>
      <c r="D61" s="111"/>
      <c r="E61" s="111"/>
      <c r="F61" s="111"/>
      <c r="G61" s="111"/>
      <c r="H61" s="111"/>
      <c r="I61" s="111"/>
      <c r="J61" s="26">
        <f>SUM(J52:J60)</f>
        <v>341.26166666666671</v>
      </c>
    </row>
    <row r="62" spans="1:10" ht="12.75" customHeight="1" x14ac:dyDescent="0.2">
      <c r="A62" s="107"/>
      <c r="B62" s="107"/>
      <c r="C62" s="107"/>
      <c r="D62" s="107"/>
      <c r="E62" s="107"/>
      <c r="F62" s="107"/>
      <c r="G62" s="107"/>
      <c r="H62" s="107"/>
      <c r="I62" s="107"/>
      <c r="J62" s="107"/>
    </row>
    <row r="63" spans="1:10" ht="15.75" customHeight="1" x14ac:dyDescent="0.2">
      <c r="A63" s="118" t="s">
        <v>70</v>
      </c>
      <c r="B63" s="118"/>
      <c r="C63" s="118"/>
      <c r="D63" s="118"/>
      <c r="E63" s="118"/>
      <c r="F63" s="118"/>
      <c r="G63" s="118"/>
      <c r="H63" s="118"/>
      <c r="I63" s="118"/>
      <c r="J63" s="118"/>
    </row>
    <row r="64" spans="1:10" ht="15.75" customHeight="1" x14ac:dyDescent="0.2">
      <c r="A64" s="63">
        <v>2</v>
      </c>
      <c r="B64" s="93" t="s">
        <v>71</v>
      </c>
      <c r="C64" s="93"/>
      <c r="D64" s="93"/>
      <c r="E64" s="93"/>
      <c r="F64" s="93"/>
      <c r="G64" s="93"/>
      <c r="H64" s="93"/>
      <c r="I64" s="93"/>
      <c r="J64" s="63" t="s">
        <v>33</v>
      </c>
    </row>
    <row r="65" spans="1:10" ht="14.25" customHeight="1" x14ac:dyDescent="0.2">
      <c r="A65" s="1" t="s">
        <v>31</v>
      </c>
      <c r="B65" s="1"/>
      <c r="C65" s="90" t="s">
        <v>72</v>
      </c>
      <c r="D65" s="90"/>
      <c r="E65" s="90"/>
      <c r="F65" s="90"/>
      <c r="G65" s="90"/>
      <c r="H65" s="90"/>
      <c r="I65" s="90"/>
      <c r="J65" s="28">
        <f>J36</f>
        <v>483.93</v>
      </c>
    </row>
    <row r="66" spans="1:10" ht="14.25" customHeight="1" x14ac:dyDescent="0.2">
      <c r="A66" s="1" t="s">
        <v>39</v>
      </c>
      <c r="B66" s="1"/>
      <c r="C66" s="90" t="s">
        <v>40</v>
      </c>
      <c r="D66" s="90"/>
      <c r="E66" s="90"/>
      <c r="F66" s="90"/>
      <c r="G66" s="90"/>
      <c r="H66" s="90"/>
      <c r="I66" s="90"/>
      <c r="J66" s="28">
        <f>J48</f>
        <v>1146.46</v>
      </c>
    </row>
    <row r="67" spans="1:10" ht="14.25" customHeight="1" x14ac:dyDescent="0.2">
      <c r="A67" s="1" t="s">
        <v>58</v>
      </c>
      <c r="B67" s="1"/>
      <c r="C67" s="90" t="s">
        <v>59</v>
      </c>
      <c r="D67" s="90"/>
      <c r="E67" s="90"/>
      <c r="F67" s="90"/>
      <c r="G67" s="90"/>
      <c r="H67" s="90"/>
      <c r="I67" s="90"/>
      <c r="J67" s="29">
        <f>J61</f>
        <v>341.26166666666671</v>
      </c>
    </row>
    <row r="68" spans="1:10" ht="14.25" customHeight="1" x14ac:dyDescent="0.2">
      <c r="A68" s="120" t="s">
        <v>36</v>
      </c>
      <c r="B68" s="120"/>
      <c r="C68" s="120"/>
      <c r="D68" s="120"/>
      <c r="E68" s="120"/>
      <c r="F68" s="120"/>
      <c r="G68" s="120"/>
      <c r="H68" s="120"/>
      <c r="I68" s="120"/>
      <c r="J68" s="30">
        <f>SUM(J65+J66+J67)</f>
        <v>1971.6516666666669</v>
      </c>
    </row>
    <row r="69" spans="1:10" ht="12.75" customHeight="1" x14ac:dyDescent="0.2">
      <c r="A69" s="117"/>
      <c r="B69" s="117"/>
      <c r="C69" s="117"/>
      <c r="D69" s="117"/>
      <c r="E69" s="117"/>
      <c r="F69" s="117"/>
      <c r="G69" s="117"/>
      <c r="H69" s="117"/>
      <c r="I69" s="117"/>
      <c r="J69" s="117"/>
    </row>
    <row r="70" spans="1:10" ht="15.75" customHeight="1" x14ac:dyDescent="0.2">
      <c r="A70" s="118" t="s">
        <v>73</v>
      </c>
      <c r="B70" s="118"/>
      <c r="C70" s="118"/>
      <c r="D70" s="118"/>
      <c r="E70" s="118"/>
      <c r="F70" s="118"/>
      <c r="G70" s="118"/>
      <c r="H70" s="118"/>
      <c r="I70" s="118"/>
      <c r="J70" s="118"/>
    </row>
    <row r="71" spans="1:10" ht="15.75" customHeight="1" x14ac:dyDescent="0.2">
      <c r="A71" s="62">
        <v>3</v>
      </c>
      <c r="B71" s="93" t="s">
        <v>74</v>
      </c>
      <c r="C71" s="93"/>
      <c r="D71" s="93"/>
      <c r="E71" s="93"/>
      <c r="F71" s="93"/>
      <c r="G71" s="93"/>
      <c r="H71" s="93"/>
      <c r="I71" s="93"/>
      <c r="J71" s="62" t="s">
        <v>75</v>
      </c>
    </row>
    <row r="72" spans="1:10" ht="46.5" customHeight="1" x14ac:dyDescent="0.2">
      <c r="A72" s="8" t="s">
        <v>4</v>
      </c>
      <c r="B72" s="90" t="s">
        <v>76</v>
      </c>
      <c r="C72" s="90"/>
      <c r="D72" s="90"/>
      <c r="E72" s="90"/>
      <c r="F72" s="90"/>
      <c r="G72" s="90"/>
      <c r="H72" s="90"/>
      <c r="I72" s="90"/>
      <c r="J72" s="16">
        <f>ROUND((($J$27/12)+($J$32/12)+($J$27/12/12)+($J$33/12))*(30/30)*0.05,2)</f>
        <v>15.54</v>
      </c>
    </row>
    <row r="73" spans="1:10" ht="14.25" customHeight="1" x14ac:dyDescent="0.2">
      <c r="A73" s="8" t="s">
        <v>6</v>
      </c>
      <c r="B73" s="90" t="s">
        <v>77</v>
      </c>
      <c r="C73" s="90"/>
      <c r="D73" s="90"/>
      <c r="E73" s="90"/>
      <c r="F73" s="90"/>
      <c r="G73" s="90"/>
      <c r="H73" s="90"/>
      <c r="I73" s="90"/>
      <c r="J73" s="16">
        <f>ROUND($J$72*I47,2)</f>
        <v>1.24</v>
      </c>
    </row>
    <row r="74" spans="1:10" ht="36" customHeight="1" x14ac:dyDescent="0.2">
      <c r="A74" s="8" t="s">
        <v>8</v>
      </c>
      <c r="B74" s="90" t="s">
        <v>78</v>
      </c>
      <c r="C74" s="90"/>
      <c r="D74" s="90"/>
      <c r="E74" s="90"/>
      <c r="F74" s="90"/>
      <c r="G74" s="90"/>
      <c r="H74" s="90"/>
      <c r="I74" s="31">
        <v>1.9E-3</v>
      </c>
      <c r="J74" s="16">
        <f>ROUND($J$27*I74,2)</f>
        <v>5.92</v>
      </c>
    </row>
    <row r="75" spans="1:10" ht="27" customHeight="1" x14ac:dyDescent="0.2">
      <c r="A75" s="8" t="s">
        <v>10</v>
      </c>
      <c r="B75" s="90" t="s">
        <v>79</v>
      </c>
      <c r="C75" s="90"/>
      <c r="D75" s="90"/>
      <c r="E75" s="90"/>
      <c r="F75" s="90"/>
      <c r="G75" s="90"/>
      <c r="H75" s="90"/>
      <c r="I75" s="90"/>
      <c r="J75" s="16">
        <f>ROUND(((($J$27/30)*7)/$H$10)*0.9,2)</f>
        <v>54.52</v>
      </c>
    </row>
    <row r="76" spans="1:10" ht="14.25" customHeight="1" x14ac:dyDescent="0.2">
      <c r="A76" s="8" t="s">
        <v>49</v>
      </c>
      <c r="B76" s="90" t="s">
        <v>80</v>
      </c>
      <c r="C76" s="90"/>
      <c r="D76" s="90"/>
      <c r="E76" s="90"/>
      <c r="F76" s="90"/>
      <c r="G76" s="90"/>
      <c r="H76" s="90"/>
      <c r="I76" s="90"/>
      <c r="J76" s="16">
        <f>ROUND($I$48*J75,2)</f>
        <v>20.059999999999999</v>
      </c>
    </row>
    <row r="77" spans="1:10" ht="36" customHeight="1" x14ac:dyDescent="0.2">
      <c r="A77" s="8" t="s">
        <v>51</v>
      </c>
      <c r="B77" s="90" t="s">
        <v>81</v>
      </c>
      <c r="C77" s="90"/>
      <c r="D77" s="90"/>
      <c r="E77" s="90"/>
      <c r="F77" s="90"/>
      <c r="G77" s="90"/>
      <c r="H77" s="90"/>
      <c r="I77" s="31">
        <v>3.8100000000000002E-2</v>
      </c>
      <c r="J77" s="16">
        <f>ROUND($J$27*I77,2)</f>
        <v>118.7</v>
      </c>
    </row>
    <row r="78" spans="1:10" ht="12.75" customHeight="1" x14ac:dyDescent="0.2">
      <c r="A78" s="111" t="s">
        <v>36</v>
      </c>
      <c r="B78" s="111"/>
      <c r="C78" s="111"/>
      <c r="D78" s="111"/>
      <c r="E78" s="111"/>
      <c r="F78" s="111"/>
      <c r="G78" s="111"/>
      <c r="H78" s="111"/>
      <c r="I78" s="111"/>
      <c r="J78" s="14">
        <f>SUM(J72:J77)</f>
        <v>215.98000000000002</v>
      </c>
    </row>
    <row r="79" spans="1:10" ht="12.75" customHeight="1" x14ac:dyDescent="0.2">
      <c r="A79" s="117"/>
      <c r="B79" s="117"/>
      <c r="C79" s="117"/>
      <c r="D79" s="117"/>
      <c r="E79" s="117"/>
      <c r="F79" s="117"/>
      <c r="G79" s="117"/>
      <c r="H79" s="117"/>
      <c r="I79" s="117"/>
      <c r="J79" s="117"/>
    </row>
    <row r="80" spans="1:10" ht="15.75" customHeight="1" x14ac:dyDescent="0.2">
      <c r="A80" s="118" t="s">
        <v>82</v>
      </c>
      <c r="B80" s="118"/>
      <c r="C80" s="118"/>
      <c r="D80" s="118"/>
      <c r="E80" s="118"/>
      <c r="F80" s="118"/>
      <c r="G80" s="118"/>
      <c r="H80" s="118"/>
      <c r="I80" s="118"/>
      <c r="J80" s="118"/>
    </row>
    <row r="81" spans="1:10" ht="27" customHeight="1" x14ac:dyDescent="0.2">
      <c r="A81" s="122" t="s">
        <v>83</v>
      </c>
      <c r="B81" s="122"/>
      <c r="C81" s="122"/>
      <c r="D81" s="122"/>
      <c r="E81" s="122"/>
      <c r="F81" s="122"/>
      <c r="G81" s="122"/>
      <c r="H81" s="122"/>
      <c r="I81" s="122"/>
      <c r="J81" s="32">
        <f>J84+J27+J32+J33</f>
        <v>3751.8900000000003</v>
      </c>
    </row>
    <row r="82" spans="1:10" ht="14.25" customHeight="1" x14ac:dyDescent="0.2">
      <c r="A82" s="90"/>
      <c r="B82" s="90"/>
      <c r="C82" s="90"/>
      <c r="D82" s="90"/>
      <c r="E82" s="90"/>
      <c r="F82" s="90"/>
      <c r="G82" s="90"/>
      <c r="H82" s="90"/>
      <c r="I82" s="90"/>
      <c r="J82" s="90"/>
    </row>
    <row r="83" spans="1:10" ht="15" customHeight="1" x14ac:dyDescent="0.25">
      <c r="A83" s="33" t="s">
        <v>84</v>
      </c>
      <c r="B83" s="119" t="s">
        <v>85</v>
      </c>
      <c r="C83" s="119"/>
      <c r="D83" s="119"/>
      <c r="E83" s="119"/>
      <c r="F83" s="119"/>
      <c r="G83" s="119"/>
      <c r="H83" s="119"/>
      <c r="I83" s="119"/>
      <c r="J83" s="33" t="s">
        <v>33</v>
      </c>
    </row>
    <row r="84" spans="1:10" ht="12.75" customHeight="1" x14ac:dyDescent="0.2">
      <c r="A84" s="12" t="s">
        <v>4</v>
      </c>
      <c r="B84" s="90" t="s">
        <v>86</v>
      </c>
      <c r="C84" s="90"/>
      <c r="D84" s="90"/>
      <c r="E84" s="90"/>
      <c r="F84" s="90"/>
      <c r="G84" s="90"/>
      <c r="H84" s="90"/>
      <c r="I84" s="11">
        <v>9.0749999999999997E-2</v>
      </c>
      <c r="J84" s="16">
        <f>ROUND(($J$27*I84),2)</f>
        <v>282.72000000000003</v>
      </c>
    </row>
    <row r="85" spans="1:10" ht="12.75" customHeight="1" x14ac:dyDescent="0.2">
      <c r="A85" s="12" t="s">
        <v>6</v>
      </c>
      <c r="B85" s="110" t="s">
        <v>87</v>
      </c>
      <c r="C85" s="110"/>
      <c r="D85" s="110"/>
      <c r="E85" s="110"/>
      <c r="F85" s="110"/>
      <c r="G85" s="110"/>
      <c r="H85" s="110"/>
      <c r="I85" s="110"/>
      <c r="J85" s="34">
        <f>ROUND((($J$81/30)*2.96)/12,2)</f>
        <v>30.85</v>
      </c>
    </row>
    <row r="86" spans="1:10" ht="12.75" customHeight="1" x14ac:dyDescent="0.2">
      <c r="A86" s="12" t="s">
        <v>8</v>
      </c>
      <c r="B86" s="110" t="s">
        <v>88</v>
      </c>
      <c r="C86" s="110"/>
      <c r="D86" s="110"/>
      <c r="E86" s="110"/>
      <c r="F86" s="110"/>
      <c r="G86" s="110"/>
      <c r="H86" s="110"/>
      <c r="I86" s="110"/>
      <c r="J86" s="34">
        <f>ROUND((($J$81/30)*5)/12*0.015,2)</f>
        <v>0.78</v>
      </c>
    </row>
    <row r="87" spans="1:10" ht="12.75" customHeight="1" x14ac:dyDescent="0.2">
      <c r="A87" s="12" t="s">
        <v>10</v>
      </c>
      <c r="B87" s="110" t="s">
        <v>89</v>
      </c>
      <c r="C87" s="110"/>
      <c r="D87" s="110"/>
      <c r="E87" s="110"/>
      <c r="F87" s="110"/>
      <c r="G87" s="110"/>
      <c r="H87" s="110"/>
      <c r="I87" s="110"/>
      <c r="J87" s="13">
        <f>ROUND(((($J$81/30)*15)/12)*0.0078,2)</f>
        <v>1.22</v>
      </c>
    </row>
    <row r="88" spans="1:10" ht="12.75" customHeight="1" x14ac:dyDescent="0.2">
      <c r="A88" s="12" t="s">
        <v>49</v>
      </c>
      <c r="B88" s="110" t="s">
        <v>90</v>
      </c>
      <c r="C88" s="110"/>
      <c r="D88" s="110"/>
      <c r="E88" s="110"/>
      <c r="F88" s="110"/>
      <c r="G88" s="110"/>
      <c r="H88" s="110"/>
      <c r="I88" s="110"/>
      <c r="J88" s="16">
        <f>ROUND(((($J$27+$J$27/3)*4/12)/12)*0.02,2)</f>
        <v>2.31</v>
      </c>
    </row>
    <row r="89" spans="1:10" ht="12.75" customHeight="1" x14ac:dyDescent="0.2">
      <c r="A89" s="12" t="s">
        <v>51</v>
      </c>
      <c r="B89" s="110" t="s">
        <v>91</v>
      </c>
      <c r="C89" s="110"/>
      <c r="D89" s="110"/>
      <c r="E89" s="110"/>
      <c r="F89" s="110"/>
      <c r="G89" s="110"/>
      <c r="H89" s="110"/>
      <c r="I89" s="110"/>
      <c r="J89" s="13">
        <f>ROUND(((($J$81/30)*5)/12),2)</f>
        <v>52.11</v>
      </c>
    </row>
    <row r="90" spans="1:10" ht="12.75" customHeight="1" x14ac:dyDescent="0.2">
      <c r="A90" s="111" t="s">
        <v>36</v>
      </c>
      <c r="B90" s="111"/>
      <c r="C90" s="111"/>
      <c r="D90" s="111"/>
      <c r="E90" s="111"/>
      <c r="F90" s="111"/>
      <c r="G90" s="111"/>
      <c r="H90" s="111"/>
      <c r="I90" s="111"/>
      <c r="J90" s="35">
        <f>SUM(J84:J89)</f>
        <v>369.99000000000007</v>
      </c>
    </row>
    <row r="91" spans="1:10" ht="14.25" customHeight="1" x14ac:dyDescent="0.2">
      <c r="A91" s="12" t="s">
        <v>53</v>
      </c>
      <c r="B91" s="110" t="s">
        <v>92</v>
      </c>
      <c r="C91" s="110"/>
      <c r="D91" s="110"/>
      <c r="E91" s="110"/>
      <c r="F91" s="110"/>
      <c r="G91" s="110"/>
      <c r="H91" s="110"/>
      <c r="I91" s="110"/>
      <c r="J91" s="13">
        <f>ROUND(I48*J90,2)</f>
        <v>136.16</v>
      </c>
    </row>
    <row r="92" spans="1:10" ht="12.75" customHeight="1" x14ac:dyDescent="0.2">
      <c r="A92" s="111" t="s">
        <v>36</v>
      </c>
      <c r="B92" s="111"/>
      <c r="C92" s="111"/>
      <c r="D92" s="111"/>
      <c r="E92" s="111"/>
      <c r="F92" s="111"/>
      <c r="G92" s="111"/>
      <c r="H92" s="111"/>
      <c r="I92" s="111"/>
      <c r="J92" s="14">
        <f>SUM(J90:J91)</f>
        <v>506.15000000000009</v>
      </c>
    </row>
    <row r="93" spans="1:10" ht="15.75" customHeight="1" x14ac:dyDescent="0.2">
      <c r="A93" s="118" t="s">
        <v>93</v>
      </c>
      <c r="B93" s="118"/>
      <c r="C93" s="118"/>
      <c r="D93" s="118"/>
      <c r="E93" s="118"/>
      <c r="F93" s="118"/>
      <c r="G93" s="118"/>
      <c r="H93" s="118"/>
      <c r="I93" s="118"/>
      <c r="J93" s="118"/>
    </row>
    <row r="94" spans="1:10" ht="15" customHeight="1" x14ac:dyDescent="0.2">
      <c r="A94" s="62" t="s">
        <v>94</v>
      </c>
      <c r="B94" s="119" t="s">
        <v>95</v>
      </c>
      <c r="C94" s="119"/>
      <c r="D94" s="119"/>
      <c r="E94" s="119"/>
      <c r="F94" s="119"/>
      <c r="G94" s="119"/>
      <c r="H94" s="119"/>
      <c r="I94" s="119"/>
      <c r="J94" s="36" t="s">
        <v>33</v>
      </c>
    </row>
    <row r="95" spans="1:10" ht="12.75" customHeight="1" x14ac:dyDescent="0.2">
      <c r="A95" s="8" t="s">
        <v>4</v>
      </c>
      <c r="B95" s="110" t="s">
        <v>96</v>
      </c>
      <c r="C95" s="110"/>
      <c r="D95" s="110"/>
      <c r="E95" s="110"/>
      <c r="F95" s="110"/>
      <c r="G95" s="110"/>
      <c r="H95" s="110"/>
      <c r="I95" s="110"/>
      <c r="J95" s="16">
        <v>0</v>
      </c>
    </row>
    <row r="96" spans="1:10" ht="12.75" customHeight="1" x14ac:dyDescent="0.2">
      <c r="A96" s="121" t="s">
        <v>36</v>
      </c>
      <c r="B96" s="121"/>
      <c r="C96" s="121"/>
      <c r="D96" s="121"/>
      <c r="E96" s="121"/>
      <c r="F96" s="121"/>
      <c r="G96" s="121"/>
      <c r="H96" s="121"/>
      <c r="I96" s="121"/>
      <c r="J96" s="16">
        <v>0</v>
      </c>
    </row>
    <row r="97" spans="1:11" ht="12.75" customHeight="1" x14ac:dyDescent="0.2">
      <c r="A97" s="12" t="s">
        <v>6</v>
      </c>
      <c r="B97" s="110" t="s">
        <v>97</v>
      </c>
      <c r="C97" s="110"/>
      <c r="D97" s="110"/>
      <c r="E97" s="110"/>
      <c r="F97" s="110"/>
      <c r="G97" s="110"/>
      <c r="H97" s="110"/>
      <c r="I97" s="110"/>
      <c r="J97" s="13">
        <f>ROUND(I48*J96,2)</f>
        <v>0</v>
      </c>
    </row>
    <row r="98" spans="1:11" ht="12.75" customHeight="1" x14ac:dyDescent="0.2">
      <c r="A98" s="111" t="s">
        <v>36</v>
      </c>
      <c r="B98" s="111"/>
      <c r="C98" s="111"/>
      <c r="D98" s="111"/>
      <c r="E98" s="111"/>
      <c r="F98" s="111"/>
      <c r="G98" s="111"/>
      <c r="H98" s="111"/>
      <c r="I98" s="111"/>
      <c r="J98" s="14">
        <f>SUM(J96:J97)</f>
        <v>0</v>
      </c>
    </row>
    <row r="99" spans="1:11" ht="12.75" customHeight="1" x14ac:dyDescent="0.2">
      <c r="A99" s="107"/>
      <c r="B99" s="107"/>
      <c r="C99" s="107"/>
      <c r="D99" s="107"/>
      <c r="E99" s="107"/>
      <c r="F99" s="107"/>
      <c r="G99" s="107"/>
      <c r="H99" s="107"/>
      <c r="I99" s="107"/>
      <c r="J99" s="107"/>
    </row>
    <row r="100" spans="1:11" ht="15.75" customHeight="1" x14ac:dyDescent="0.2">
      <c r="A100" s="118" t="s">
        <v>98</v>
      </c>
      <c r="B100" s="118"/>
      <c r="C100" s="118"/>
      <c r="D100" s="118"/>
      <c r="E100" s="118"/>
      <c r="F100" s="118"/>
      <c r="G100" s="118"/>
      <c r="H100" s="118"/>
      <c r="I100" s="118"/>
      <c r="J100" s="118"/>
    </row>
    <row r="101" spans="1:11" ht="15.75" customHeight="1" x14ac:dyDescent="0.2">
      <c r="A101" s="63">
        <v>4</v>
      </c>
      <c r="B101" s="93" t="s">
        <v>99</v>
      </c>
      <c r="C101" s="93"/>
      <c r="D101" s="93"/>
      <c r="E101" s="93"/>
      <c r="F101" s="93"/>
      <c r="G101" s="93"/>
      <c r="H101" s="93"/>
      <c r="I101" s="93"/>
      <c r="J101" s="36" t="s">
        <v>33</v>
      </c>
    </row>
    <row r="102" spans="1:11" ht="14.25" customHeight="1" x14ac:dyDescent="0.2">
      <c r="A102" s="1" t="s">
        <v>84</v>
      </c>
      <c r="B102" s="90" t="s">
        <v>85</v>
      </c>
      <c r="C102" s="90"/>
      <c r="D102" s="90"/>
      <c r="E102" s="90"/>
      <c r="F102" s="90"/>
      <c r="G102" s="90"/>
      <c r="H102" s="90"/>
      <c r="I102" s="90"/>
      <c r="J102" s="16">
        <f>J92</f>
        <v>506.15000000000009</v>
      </c>
    </row>
    <row r="103" spans="1:11" ht="14.25" customHeight="1" x14ac:dyDescent="0.2">
      <c r="A103" s="1" t="s">
        <v>100</v>
      </c>
      <c r="B103" s="90" t="s">
        <v>95</v>
      </c>
      <c r="C103" s="90"/>
      <c r="D103" s="90"/>
      <c r="E103" s="90"/>
      <c r="F103" s="90"/>
      <c r="G103" s="90"/>
      <c r="H103" s="90"/>
      <c r="I103" s="90"/>
      <c r="J103" s="16">
        <f>J98</f>
        <v>0</v>
      </c>
    </row>
    <row r="104" spans="1:11" ht="14.25" customHeight="1" x14ac:dyDescent="0.2">
      <c r="A104" s="120" t="s">
        <v>36</v>
      </c>
      <c r="B104" s="120"/>
      <c r="C104" s="120"/>
      <c r="D104" s="120"/>
      <c r="E104" s="120"/>
      <c r="F104" s="120"/>
      <c r="G104" s="120"/>
      <c r="H104" s="120"/>
      <c r="I104" s="120"/>
      <c r="J104" s="14">
        <f>SUM(J102+J103)</f>
        <v>506.15000000000009</v>
      </c>
    </row>
    <row r="105" spans="1:11" ht="12.75" customHeight="1" x14ac:dyDescent="0.2">
      <c r="A105" s="117"/>
      <c r="B105" s="117"/>
      <c r="C105" s="117"/>
      <c r="D105" s="117"/>
      <c r="E105" s="117"/>
      <c r="F105" s="117"/>
      <c r="G105" s="117"/>
      <c r="H105" s="117"/>
      <c r="I105" s="117"/>
      <c r="J105" s="117"/>
    </row>
    <row r="106" spans="1:11" ht="15.75" customHeight="1" x14ac:dyDescent="0.2">
      <c r="A106" s="118" t="s">
        <v>101</v>
      </c>
      <c r="B106" s="118"/>
      <c r="C106" s="118"/>
      <c r="D106" s="118"/>
      <c r="E106" s="118"/>
      <c r="F106" s="118"/>
      <c r="G106" s="118"/>
      <c r="H106" s="118"/>
      <c r="I106" s="118"/>
      <c r="J106" s="118"/>
    </row>
    <row r="107" spans="1:11" ht="15.75" customHeight="1" x14ac:dyDescent="0.2">
      <c r="A107" s="62">
        <v>5</v>
      </c>
      <c r="B107" s="119" t="s">
        <v>102</v>
      </c>
      <c r="C107" s="119"/>
      <c r="D107" s="119"/>
      <c r="E107" s="119"/>
      <c r="F107" s="119"/>
      <c r="G107" s="119"/>
      <c r="H107" s="119"/>
      <c r="I107" s="119"/>
      <c r="J107" s="62" t="s">
        <v>33</v>
      </c>
    </row>
    <row r="108" spans="1:11" ht="12.75" customHeight="1" x14ac:dyDescent="0.2">
      <c r="A108" s="8" t="s">
        <v>4</v>
      </c>
      <c r="B108" s="110" t="s">
        <v>103</v>
      </c>
      <c r="C108" s="110"/>
      <c r="D108" s="110"/>
      <c r="E108" s="110"/>
      <c r="F108" s="110"/>
      <c r="G108" s="110"/>
      <c r="H108" s="110"/>
      <c r="I108" s="110"/>
      <c r="J108" s="26">
        <v>99.143611111111113</v>
      </c>
    </row>
    <row r="109" spans="1:11" ht="12.75" customHeight="1" x14ac:dyDescent="0.2">
      <c r="A109" s="8" t="s">
        <v>6</v>
      </c>
      <c r="B109" s="110" t="s">
        <v>104</v>
      </c>
      <c r="C109" s="110"/>
      <c r="D109" s="110"/>
      <c r="E109" s="110"/>
      <c r="F109" s="110"/>
      <c r="G109" s="110"/>
      <c r="H109" s="110"/>
      <c r="I109" s="110"/>
      <c r="J109" s="37">
        <v>238.43027777777775</v>
      </c>
    </row>
    <row r="110" spans="1:11" ht="12.75" customHeight="1" x14ac:dyDescent="0.2">
      <c r="A110" s="8" t="s">
        <v>8</v>
      </c>
      <c r="B110" s="110" t="s">
        <v>105</v>
      </c>
      <c r="C110" s="110"/>
      <c r="D110" s="110"/>
      <c r="E110" s="110"/>
      <c r="F110" s="110"/>
      <c r="G110" s="110"/>
      <c r="H110" s="110"/>
      <c r="I110" s="110"/>
      <c r="J110" s="142">
        <v>435.63001851851857</v>
      </c>
    </row>
    <row r="111" spans="1:11" ht="12.75" customHeight="1" x14ac:dyDescent="0.2">
      <c r="A111" s="8" t="s">
        <v>10</v>
      </c>
      <c r="B111" s="110" t="s">
        <v>297</v>
      </c>
      <c r="C111" s="110"/>
      <c r="D111" s="110"/>
      <c r="E111" s="110"/>
      <c r="F111" s="110"/>
      <c r="G111" s="110"/>
      <c r="H111" s="110"/>
      <c r="I111" s="110"/>
      <c r="J111" s="142">
        <v>319.28685185185185</v>
      </c>
      <c r="K111" s="73"/>
    </row>
    <row r="112" spans="1:11" ht="12.75" customHeight="1" x14ac:dyDescent="0.2">
      <c r="A112" s="111" t="s">
        <v>28</v>
      </c>
      <c r="B112" s="111"/>
      <c r="C112" s="111"/>
      <c r="D112" s="111"/>
      <c r="E112" s="111"/>
      <c r="F112" s="111"/>
      <c r="G112" s="111"/>
      <c r="H112" s="111"/>
      <c r="I112" s="111"/>
      <c r="J112" s="38">
        <f>SUM(J108:J111)</f>
        <v>1092.4907592592592</v>
      </c>
    </row>
    <row r="113" spans="1:10" ht="12.75" customHeight="1" x14ac:dyDescent="0.2">
      <c r="A113" s="117"/>
      <c r="B113" s="117"/>
      <c r="C113" s="117"/>
      <c r="D113" s="117"/>
      <c r="E113" s="117"/>
      <c r="F113" s="117"/>
      <c r="G113" s="117"/>
      <c r="H113" s="117"/>
      <c r="I113" s="117"/>
      <c r="J113" s="117"/>
    </row>
    <row r="114" spans="1:10" ht="15.75" customHeight="1" x14ac:dyDescent="0.2">
      <c r="A114" s="118" t="s">
        <v>107</v>
      </c>
      <c r="B114" s="118"/>
      <c r="C114" s="118"/>
      <c r="D114" s="118"/>
      <c r="E114" s="118"/>
      <c r="F114" s="118"/>
      <c r="G114" s="118"/>
      <c r="H114" s="118"/>
      <c r="I114" s="118"/>
      <c r="J114" s="118"/>
    </row>
    <row r="115" spans="1:10" ht="30" customHeight="1" x14ac:dyDescent="0.2">
      <c r="A115" s="62">
        <v>6</v>
      </c>
      <c r="B115" s="119" t="s">
        <v>108</v>
      </c>
      <c r="C115" s="119"/>
      <c r="D115" s="119"/>
      <c r="E115" s="119"/>
      <c r="F115" s="119"/>
      <c r="G115" s="119"/>
      <c r="H115" s="119"/>
      <c r="I115" s="63" t="s">
        <v>41</v>
      </c>
      <c r="J115" s="39" t="s">
        <v>109</v>
      </c>
    </row>
    <row r="116" spans="1:10" ht="12.75" customHeight="1" x14ac:dyDescent="0.2">
      <c r="A116" s="116" t="s">
        <v>110</v>
      </c>
      <c r="B116" s="116"/>
      <c r="C116" s="116"/>
      <c r="D116" s="116"/>
      <c r="E116" s="116"/>
      <c r="F116" s="116"/>
      <c r="G116" s="116"/>
      <c r="H116" s="116"/>
      <c r="I116" s="40" t="s">
        <v>62</v>
      </c>
      <c r="J116" s="41">
        <f>SUM(J27+J68+J78+J104+J112)</f>
        <v>6901.6924259259249</v>
      </c>
    </row>
    <row r="117" spans="1:10" ht="15.75" customHeight="1" x14ac:dyDescent="0.2">
      <c r="A117" s="42" t="s">
        <v>4</v>
      </c>
      <c r="B117" s="115" t="s">
        <v>111</v>
      </c>
      <c r="C117" s="115"/>
      <c r="D117" s="115"/>
      <c r="E117" s="115"/>
      <c r="F117" s="115"/>
      <c r="G117" s="115"/>
      <c r="H117" s="115"/>
      <c r="I117" s="43">
        <v>0.05</v>
      </c>
      <c r="J117" s="16">
        <f>ROUND(I117*J116,2)</f>
        <v>345.08</v>
      </c>
    </row>
    <row r="118" spans="1:10" ht="12.75" customHeight="1" x14ac:dyDescent="0.2">
      <c r="A118" s="116" t="s">
        <v>112</v>
      </c>
      <c r="B118" s="116"/>
      <c r="C118" s="116"/>
      <c r="D118" s="116"/>
      <c r="E118" s="116"/>
      <c r="F118" s="116"/>
      <c r="G118" s="116"/>
      <c r="H118" s="116"/>
      <c r="I118" s="44" t="s">
        <v>62</v>
      </c>
      <c r="J118" s="41">
        <f>SUM(J27+J68+J78+J104+J112+J117)</f>
        <v>7246.7724259259248</v>
      </c>
    </row>
    <row r="119" spans="1:10" ht="15.75" customHeight="1" x14ac:dyDescent="0.2">
      <c r="A119" s="42" t="s">
        <v>6</v>
      </c>
      <c r="B119" s="115" t="s">
        <v>113</v>
      </c>
      <c r="C119" s="115"/>
      <c r="D119" s="115"/>
      <c r="E119" s="115"/>
      <c r="F119" s="115"/>
      <c r="G119" s="115"/>
      <c r="H119" s="115"/>
      <c r="I119" s="43">
        <v>6.7900000000000002E-2</v>
      </c>
      <c r="J119" s="16">
        <f>ROUND(I119*J118,2)</f>
        <v>492.06</v>
      </c>
    </row>
    <row r="120" spans="1:10" ht="12.75" customHeight="1" x14ac:dyDescent="0.2">
      <c r="A120" s="116" t="s">
        <v>114</v>
      </c>
      <c r="B120" s="116"/>
      <c r="C120" s="116"/>
      <c r="D120" s="116"/>
      <c r="E120" s="116"/>
      <c r="F120" s="116"/>
      <c r="G120" s="116"/>
      <c r="H120" s="116"/>
      <c r="I120" s="44" t="s">
        <v>62</v>
      </c>
      <c r="J120" s="41">
        <f>SUM(J27+J68+J78+J104+J112+J117+J119)</f>
        <v>7738.8324259259252</v>
      </c>
    </row>
    <row r="121" spans="1:10" ht="15.75" customHeight="1" x14ac:dyDescent="0.2">
      <c r="A121" s="42" t="s">
        <v>8</v>
      </c>
      <c r="B121" s="115" t="s">
        <v>115</v>
      </c>
      <c r="C121" s="115"/>
      <c r="D121" s="115"/>
      <c r="E121" s="115"/>
      <c r="F121" s="115"/>
      <c r="G121" s="115"/>
      <c r="H121" s="115"/>
      <c r="I121" s="9" t="s">
        <v>62</v>
      </c>
      <c r="J121" s="65" t="s">
        <v>62</v>
      </c>
    </row>
    <row r="122" spans="1:10" ht="12.75" customHeight="1" x14ac:dyDescent="0.2">
      <c r="A122" s="8"/>
      <c r="B122" s="110" t="s">
        <v>116</v>
      </c>
      <c r="C122" s="110"/>
      <c r="D122" s="110"/>
      <c r="E122" s="110"/>
      <c r="F122" s="110"/>
      <c r="G122" s="110"/>
      <c r="H122" s="110"/>
      <c r="I122" s="9" t="s">
        <v>62</v>
      </c>
      <c r="J122" s="65" t="s">
        <v>62</v>
      </c>
    </row>
    <row r="123" spans="1:10" ht="12.75" customHeight="1" x14ac:dyDescent="0.2">
      <c r="A123" s="8"/>
      <c r="B123" s="110" t="s">
        <v>117</v>
      </c>
      <c r="C123" s="110"/>
      <c r="D123" s="110"/>
      <c r="E123" s="110"/>
      <c r="F123" s="110"/>
      <c r="G123" s="110"/>
      <c r="H123" s="110"/>
      <c r="I123" s="45">
        <v>7.5999999999999998E-2</v>
      </c>
      <c r="J123" s="16">
        <f>ROUND(($J$120/(1-$I$132))*I123,2)</f>
        <v>677.98</v>
      </c>
    </row>
    <row r="124" spans="1:10" ht="12.75" customHeight="1" x14ac:dyDescent="0.2">
      <c r="A124" s="8"/>
      <c r="B124" s="110" t="s">
        <v>118</v>
      </c>
      <c r="C124" s="110"/>
      <c r="D124" s="110"/>
      <c r="E124" s="110"/>
      <c r="F124" s="110"/>
      <c r="G124" s="110"/>
      <c r="H124" s="110"/>
      <c r="I124" s="45">
        <v>1.6500000000000001E-2</v>
      </c>
      <c r="J124" s="16">
        <f>ROUND(($J$120/(1-$I$132))*I124,2)</f>
        <v>147.19</v>
      </c>
    </row>
    <row r="125" spans="1:10" ht="27" customHeight="1" x14ac:dyDescent="0.2">
      <c r="A125" s="8"/>
      <c r="B125" s="90" t="s">
        <v>119</v>
      </c>
      <c r="C125" s="90"/>
      <c r="D125" s="90"/>
      <c r="E125" s="90"/>
      <c r="F125" s="90"/>
      <c r="G125" s="90"/>
      <c r="H125" s="90"/>
      <c r="I125" s="46" t="s">
        <v>62</v>
      </c>
      <c r="J125" s="65" t="s">
        <v>62</v>
      </c>
    </row>
    <row r="126" spans="1:10" ht="27" customHeight="1" x14ac:dyDescent="0.2">
      <c r="A126" s="8"/>
      <c r="B126" s="90" t="s">
        <v>120</v>
      </c>
      <c r="C126" s="90"/>
      <c r="D126" s="90"/>
      <c r="E126" s="90"/>
      <c r="F126" s="90"/>
      <c r="G126" s="90"/>
      <c r="H126" s="90"/>
      <c r="I126" s="46" t="s">
        <v>62</v>
      </c>
      <c r="J126" s="65" t="s">
        <v>62</v>
      </c>
    </row>
    <row r="127" spans="1:10" ht="12.75" customHeight="1" x14ac:dyDescent="0.2">
      <c r="A127" s="8"/>
      <c r="B127" s="110" t="s">
        <v>121</v>
      </c>
      <c r="C127" s="110"/>
      <c r="D127" s="110"/>
      <c r="E127" s="110"/>
      <c r="F127" s="110"/>
      <c r="G127" s="110"/>
      <c r="H127" s="110"/>
      <c r="I127" s="46" t="s">
        <v>62</v>
      </c>
      <c r="J127" s="65" t="s">
        <v>62</v>
      </c>
    </row>
    <row r="128" spans="1:10" ht="12.75" customHeight="1" x14ac:dyDescent="0.2">
      <c r="A128" s="8"/>
      <c r="B128" s="110" t="s">
        <v>122</v>
      </c>
      <c r="C128" s="110"/>
      <c r="D128" s="110"/>
      <c r="E128" s="110"/>
      <c r="F128" s="110"/>
      <c r="G128" s="110"/>
      <c r="H128" s="110"/>
      <c r="I128" s="46" t="s">
        <v>62</v>
      </c>
      <c r="J128" s="65" t="s">
        <v>62</v>
      </c>
    </row>
    <row r="129" spans="1:10" ht="12.75" customHeight="1" x14ac:dyDescent="0.2">
      <c r="A129" s="8"/>
      <c r="B129" s="110" t="s">
        <v>298</v>
      </c>
      <c r="C129" s="110"/>
      <c r="D129" s="110"/>
      <c r="E129" s="110"/>
      <c r="F129" s="110"/>
      <c r="G129" s="110"/>
      <c r="H129" s="110"/>
      <c r="I129" s="47">
        <v>0.04</v>
      </c>
      <c r="J129" s="16">
        <f>ROUND(($J$120/(1-$I$132))*I129,2)</f>
        <v>356.83</v>
      </c>
    </row>
    <row r="130" spans="1:10" ht="12.75" customHeight="1" x14ac:dyDescent="0.2">
      <c r="A130" s="111" t="s">
        <v>36</v>
      </c>
      <c r="B130" s="111"/>
      <c r="C130" s="111"/>
      <c r="D130" s="111"/>
      <c r="E130" s="111"/>
      <c r="F130" s="111"/>
      <c r="G130" s="111"/>
      <c r="H130" s="111"/>
      <c r="I130" s="111"/>
      <c r="J130" s="14">
        <f>SUM(J117+J119+J123+J124+J129)</f>
        <v>2019.1399999999999</v>
      </c>
    </row>
    <row r="131" spans="1:10" ht="12.75" customHeight="1" x14ac:dyDescent="0.2">
      <c r="A131" s="107"/>
      <c r="B131" s="107"/>
      <c r="C131" s="107"/>
      <c r="D131" s="107"/>
      <c r="E131" s="107"/>
      <c r="F131" s="107"/>
      <c r="G131" s="107"/>
      <c r="H131" s="107"/>
      <c r="I131" s="107"/>
      <c r="J131" s="107"/>
    </row>
    <row r="132" spans="1:10" ht="14.25" customHeight="1" x14ac:dyDescent="0.2">
      <c r="A132" s="112" t="s">
        <v>123</v>
      </c>
      <c r="B132" s="112"/>
      <c r="C132" s="112"/>
      <c r="D132" s="112"/>
      <c r="E132" s="112"/>
      <c r="F132" s="112"/>
      <c r="G132" s="112"/>
      <c r="H132" s="112"/>
      <c r="I132" s="48">
        <f>SUM(I123:I129)</f>
        <v>0.13250000000000001</v>
      </c>
      <c r="J132" s="41">
        <f>SUM(J123:J129)</f>
        <v>1182</v>
      </c>
    </row>
    <row r="133" spans="1:10" ht="12.75" customHeight="1" x14ac:dyDescent="0.2">
      <c r="A133" s="113" t="s">
        <v>124</v>
      </c>
      <c r="B133" s="113"/>
      <c r="C133" s="113"/>
      <c r="D133" s="114" t="s">
        <v>125</v>
      </c>
      <c r="E133" s="114"/>
      <c r="F133" s="114"/>
      <c r="G133" s="114"/>
      <c r="H133" s="114"/>
      <c r="I133" s="114"/>
      <c r="J133" s="114"/>
    </row>
    <row r="134" spans="1:10" ht="12.75" customHeight="1" x14ac:dyDescent="0.2">
      <c r="A134" s="113"/>
      <c r="B134" s="113"/>
      <c r="C134" s="113"/>
      <c r="D134" s="114" t="s">
        <v>126</v>
      </c>
      <c r="E134" s="114"/>
      <c r="F134" s="114"/>
      <c r="G134" s="114"/>
      <c r="H134" s="114"/>
      <c r="I134" s="114"/>
      <c r="J134" s="114"/>
    </row>
    <row r="135" spans="1:10" ht="12.75" customHeight="1" x14ac:dyDescent="0.2">
      <c r="A135" s="113"/>
      <c r="B135" s="113"/>
      <c r="C135" s="113"/>
      <c r="D135" s="114" t="s">
        <v>127</v>
      </c>
      <c r="E135" s="114"/>
      <c r="F135" s="114"/>
      <c r="G135" s="114"/>
      <c r="H135" s="114"/>
      <c r="I135" s="114"/>
      <c r="J135" s="114"/>
    </row>
    <row r="136" spans="1:10" ht="12.75" customHeight="1" x14ac:dyDescent="0.2">
      <c r="A136" s="107"/>
      <c r="B136" s="107"/>
      <c r="C136" s="107"/>
      <c r="D136" s="107"/>
      <c r="E136" s="107"/>
      <c r="F136" s="107"/>
      <c r="G136" s="107"/>
      <c r="H136" s="107"/>
      <c r="I136" s="107"/>
      <c r="J136" s="107"/>
    </row>
    <row r="137" spans="1:10" ht="45.75" customHeight="1" x14ac:dyDescent="0.2">
      <c r="A137" s="108" t="s">
        <v>128</v>
      </c>
      <c r="B137" s="108"/>
      <c r="C137" s="108"/>
      <c r="D137" s="108"/>
      <c r="E137" s="108"/>
      <c r="F137" s="108"/>
      <c r="G137" s="108"/>
      <c r="H137" s="108"/>
      <c r="I137" s="108"/>
      <c r="J137" s="108"/>
    </row>
    <row r="138" spans="1:10" ht="14.25" customHeight="1" x14ac:dyDescent="0.2">
      <c r="A138" s="109" t="s">
        <v>129</v>
      </c>
      <c r="B138" s="109"/>
      <c r="C138" s="109"/>
      <c r="D138" s="109"/>
      <c r="E138" s="109"/>
      <c r="F138" s="109"/>
      <c r="G138" s="109"/>
      <c r="H138" s="109"/>
      <c r="I138" s="109"/>
      <c r="J138" s="49" t="s">
        <v>33</v>
      </c>
    </row>
    <row r="139" spans="1:10" ht="14.25" customHeight="1" x14ac:dyDescent="0.2">
      <c r="A139" s="50" t="s">
        <v>4</v>
      </c>
      <c r="B139" s="104" t="s">
        <v>130</v>
      </c>
      <c r="C139" s="104"/>
      <c r="D139" s="104"/>
      <c r="E139" s="104"/>
      <c r="F139" s="104"/>
      <c r="G139" s="104"/>
      <c r="H139" s="104"/>
      <c r="I139" s="104"/>
      <c r="J139" s="27">
        <f>J27</f>
        <v>3115.42</v>
      </c>
    </row>
    <row r="140" spans="1:10" ht="14.25" customHeight="1" x14ac:dyDescent="0.2">
      <c r="A140" s="50" t="s">
        <v>6</v>
      </c>
      <c r="B140" s="104" t="s">
        <v>29</v>
      </c>
      <c r="C140" s="104"/>
      <c r="D140" s="104"/>
      <c r="E140" s="104"/>
      <c r="F140" s="104"/>
      <c r="G140" s="104"/>
      <c r="H140" s="104"/>
      <c r="I140" s="104"/>
      <c r="J140" s="27">
        <f>J68</f>
        <v>1971.6516666666669</v>
      </c>
    </row>
    <row r="141" spans="1:10" ht="14.25" customHeight="1" x14ac:dyDescent="0.2">
      <c r="A141" s="50" t="s">
        <v>8</v>
      </c>
      <c r="B141" s="104" t="s">
        <v>131</v>
      </c>
      <c r="C141" s="104"/>
      <c r="D141" s="104"/>
      <c r="E141" s="104"/>
      <c r="F141" s="104"/>
      <c r="G141" s="104"/>
      <c r="H141" s="104"/>
      <c r="I141" s="104"/>
      <c r="J141" s="27">
        <f>J78</f>
        <v>215.98000000000002</v>
      </c>
    </row>
    <row r="142" spans="1:10" ht="14.25" customHeight="1" x14ac:dyDescent="0.2">
      <c r="A142" s="50" t="s">
        <v>10</v>
      </c>
      <c r="B142" s="104" t="s">
        <v>132</v>
      </c>
      <c r="C142" s="104"/>
      <c r="D142" s="104"/>
      <c r="E142" s="104"/>
      <c r="F142" s="104"/>
      <c r="G142" s="104"/>
      <c r="H142" s="104"/>
      <c r="I142" s="104"/>
      <c r="J142" s="27">
        <f>J104</f>
        <v>506.15000000000009</v>
      </c>
    </row>
    <row r="143" spans="1:10" ht="14.25" customHeight="1" x14ac:dyDescent="0.2">
      <c r="A143" s="50" t="s">
        <v>49</v>
      </c>
      <c r="B143" s="104" t="s">
        <v>133</v>
      </c>
      <c r="C143" s="104"/>
      <c r="D143" s="104"/>
      <c r="E143" s="104"/>
      <c r="F143" s="104"/>
      <c r="G143" s="104"/>
      <c r="H143" s="104"/>
      <c r="I143" s="104"/>
      <c r="J143" s="27">
        <f>J112</f>
        <v>1092.4907592592592</v>
      </c>
    </row>
    <row r="144" spans="1:10" ht="14.25" customHeight="1" x14ac:dyDescent="0.2">
      <c r="A144" s="105" t="s">
        <v>134</v>
      </c>
      <c r="B144" s="105"/>
      <c r="C144" s="105"/>
      <c r="D144" s="105"/>
      <c r="E144" s="105"/>
      <c r="F144" s="105"/>
      <c r="G144" s="105"/>
      <c r="H144" s="105"/>
      <c r="I144" s="105"/>
      <c r="J144" s="38">
        <f>SUM(J139:J143)</f>
        <v>6901.6924259259249</v>
      </c>
    </row>
    <row r="145" spans="1:11" ht="14.25" customHeight="1" x14ac:dyDescent="0.2">
      <c r="A145" s="50" t="s">
        <v>51</v>
      </c>
      <c r="B145" s="104" t="s">
        <v>135</v>
      </c>
      <c r="C145" s="104"/>
      <c r="D145" s="104"/>
      <c r="E145" s="104"/>
      <c r="F145" s="104"/>
      <c r="G145" s="104"/>
      <c r="H145" s="104"/>
      <c r="I145" s="104"/>
      <c r="J145" s="27">
        <f>J130</f>
        <v>2019.1399999999999</v>
      </c>
    </row>
    <row r="146" spans="1:11" ht="14.25" customHeight="1" x14ac:dyDescent="0.2">
      <c r="A146" s="105" t="s">
        <v>136</v>
      </c>
      <c r="B146" s="105"/>
      <c r="C146" s="105"/>
      <c r="D146" s="105"/>
      <c r="E146" s="105"/>
      <c r="F146" s="105"/>
      <c r="G146" s="105"/>
      <c r="H146" s="105"/>
      <c r="I146" s="105"/>
      <c r="J146" s="38">
        <f>SUM(J144:J145)</f>
        <v>8920.8324259259243</v>
      </c>
      <c r="K146">
        <f>J146*12</f>
        <v>107049.98911111109</v>
      </c>
    </row>
    <row r="147" spans="1:11" ht="12.75" customHeight="1" x14ac:dyDescent="0.2">
      <c r="A147" s="106"/>
      <c r="B147" s="106"/>
      <c r="C147" s="106"/>
      <c r="D147" s="106"/>
      <c r="E147" s="106"/>
      <c r="F147" s="106"/>
      <c r="G147" s="106"/>
      <c r="H147" s="106"/>
      <c r="I147" s="106"/>
      <c r="J147" s="106"/>
    </row>
    <row r="148" spans="1:11" ht="27" customHeight="1" x14ac:dyDescent="0.2">
      <c r="A148" s="90" t="s">
        <v>137</v>
      </c>
      <c r="B148" s="90"/>
      <c r="C148" s="90"/>
      <c r="D148" s="90"/>
      <c r="E148" s="90"/>
      <c r="F148" s="90"/>
      <c r="G148" s="90"/>
      <c r="H148" s="90"/>
      <c r="I148" s="90"/>
      <c r="J148" s="90"/>
    </row>
    <row r="149" spans="1:11" ht="12.75" customHeight="1" x14ac:dyDescent="0.2">
      <c r="A149" s="101" t="s">
        <v>138</v>
      </c>
      <c r="B149" s="101"/>
      <c r="C149" s="101"/>
      <c r="D149" s="101"/>
      <c r="E149" s="101"/>
      <c r="F149" s="101"/>
      <c r="G149" s="101" t="s">
        <v>139</v>
      </c>
      <c r="H149" s="101"/>
      <c r="I149" s="101"/>
      <c r="J149" s="101"/>
    </row>
    <row r="150" spans="1:11" ht="12.75" customHeight="1" x14ac:dyDescent="0.2">
      <c r="A150" s="102" t="s">
        <v>162</v>
      </c>
      <c r="B150" s="102"/>
      <c r="C150" s="102"/>
      <c r="D150" s="102"/>
      <c r="E150" s="102"/>
      <c r="F150" s="102"/>
      <c r="G150" s="103">
        <v>1</v>
      </c>
      <c r="H150" s="103"/>
      <c r="I150" s="103"/>
      <c r="J150" s="103"/>
    </row>
    <row r="151" spans="1:11" ht="12.75" customHeight="1" x14ac:dyDescent="0.2"/>
    <row r="152" spans="1:11" ht="12.75" customHeight="1" x14ac:dyDescent="0.2"/>
    <row r="153" spans="1:11" ht="12.75" customHeight="1" x14ac:dyDescent="0.2"/>
    <row r="154" spans="1:11" ht="12.75" customHeight="1" x14ac:dyDescent="0.2"/>
    <row r="155" spans="1:11" ht="12.75" customHeight="1" x14ac:dyDescent="0.2"/>
    <row r="156" spans="1:11" ht="12.75" customHeight="1" x14ac:dyDescent="0.2"/>
    <row r="157" spans="1:11" ht="12.75" customHeight="1" x14ac:dyDescent="0.2"/>
    <row r="158" spans="1:11" ht="12.75" customHeight="1" x14ac:dyDescent="0.2"/>
    <row r="159" spans="1:11" ht="12.75" customHeight="1" x14ac:dyDescent="0.2"/>
    <row r="160" spans="1:11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</sheetData>
  <mergeCells count="165">
    <mergeCell ref="A1:J1"/>
    <mergeCell ref="A2:J2"/>
    <mergeCell ref="A3:G3"/>
    <mergeCell ref="H3:J3"/>
    <mergeCell ref="A4:G4"/>
    <mergeCell ref="H4:J4"/>
    <mergeCell ref="B9:G9"/>
    <mergeCell ref="H9:J9"/>
    <mergeCell ref="B10:G10"/>
    <mergeCell ref="H10:J10"/>
    <mergeCell ref="A11:J11"/>
    <mergeCell ref="A12:J12"/>
    <mergeCell ref="A5:J5"/>
    <mergeCell ref="A6:J6"/>
    <mergeCell ref="B7:G7"/>
    <mergeCell ref="H7:J7"/>
    <mergeCell ref="B8:G8"/>
    <mergeCell ref="H8:J8"/>
    <mergeCell ref="B18:G18"/>
    <mergeCell ref="H18:J18"/>
    <mergeCell ref="B19:G19"/>
    <mergeCell ref="H19:J19"/>
    <mergeCell ref="B20:G20"/>
    <mergeCell ref="H20:J20"/>
    <mergeCell ref="A13:J13"/>
    <mergeCell ref="A14:J14"/>
    <mergeCell ref="A15:J15"/>
    <mergeCell ref="B16:G16"/>
    <mergeCell ref="H16:J16"/>
    <mergeCell ref="B17:G17"/>
    <mergeCell ref="H17:J17"/>
    <mergeCell ref="A27:I27"/>
    <mergeCell ref="A28:J28"/>
    <mergeCell ref="A29:J29"/>
    <mergeCell ref="A30:J30"/>
    <mergeCell ref="B31:I31"/>
    <mergeCell ref="B32:H32"/>
    <mergeCell ref="A21:J21"/>
    <mergeCell ref="A22:J22"/>
    <mergeCell ref="B23:G23"/>
    <mergeCell ref="H23:I23"/>
    <mergeCell ref="B24:I24"/>
    <mergeCell ref="B25:H25"/>
    <mergeCell ref="B26:H26"/>
    <mergeCell ref="B39:H39"/>
    <mergeCell ref="B40:H40"/>
    <mergeCell ref="B41:H41"/>
    <mergeCell ref="B42:D42"/>
    <mergeCell ref="B43:H43"/>
    <mergeCell ref="B44:H44"/>
    <mergeCell ref="B33:H33"/>
    <mergeCell ref="A34:I34"/>
    <mergeCell ref="B35:I35"/>
    <mergeCell ref="A36:I36"/>
    <mergeCell ref="A37:J37"/>
    <mergeCell ref="A38:J38"/>
    <mergeCell ref="B51:I51"/>
    <mergeCell ref="B52:I52"/>
    <mergeCell ref="B53:H53"/>
    <mergeCell ref="B54:H54"/>
    <mergeCell ref="B55:H55"/>
    <mergeCell ref="B56:I56"/>
    <mergeCell ref="B45:H45"/>
    <mergeCell ref="B46:H46"/>
    <mergeCell ref="B47:H47"/>
    <mergeCell ref="A48:H48"/>
    <mergeCell ref="A49:J49"/>
    <mergeCell ref="A50:J50"/>
    <mergeCell ref="A63:J63"/>
    <mergeCell ref="B64:I64"/>
    <mergeCell ref="C65:I65"/>
    <mergeCell ref="C66:I66"/>
    <mergeCell ref="C67:I67"/>
    <mergeCell ref="A68:I68"/>
    <mergeCell ref="B57:H57"/>
    <mergeCell ref="B58:H58"/>
    <mergeCell ref="B59:I59"/>
    <mergeCell ref="B60:I60"/>
    <mergeCell ref="A61:I61"/>
    <mergeCell ref="A62:J62"/>
    <mergeCell ref="B75:I75"/>
    <mergeCell ref="B76:I76"/>
    <mergeCell ref="B77:H77"/>
    <mergeCell ref="A78:I78"/>
    <mergeCell ref="A79:J79"/>
    <mergeCell ref="A80:J80"/>
    <mergeCell ref="A69:J69"/>
    <mergeCell ref="A70:J70"/>
    <mergeCell ref="B71:I71"/>
    <mergeCell ref="B72:I72"/>
    <mergeCell ref="B73:I73"/>
    <mergeCell ref="B74:H74"/>
    <mergeCell ref="B87:I87"/>
    <mergeCell ref="B88:I88"/>
    <mergeCell ref="B89:I89"/>
    <mergeCell ref="A90:I90"/>
    <mergeCell ref="B91:I91"/>
    <mergeCell ref="A92:I92"/>
    <mergeCell ref="A81:I81"/>
    <mergeCell ref="A82:J82"/>
    <mergeCell ref="B83:I83"/>
    <mergeCell ref="B84:H84"/>
    <mergeCell ref="B85:I85"/>
    <mergeCell ref="B86:I86"/>
    <mergeCell ref="A99:J99"/>
    <mergeCell ref="A100:J100"/>
    <mergeCell ref="B101:I101"/>
    <mergeCell ref="B102:I102"/>
    <mergeCell ref="B103:I103"/>
    <mergeCell ref="A104:I104"/>
    <mergeCell ref="A93:J93"/>
    <mergeCell ref="B94:I94"/>
    <mergeCell ref="B95:I95"/>
    <mergeCell ref="A96:I96"/>
    <mergeCell ref="B97:I97"/>
    <mergeCell ref="A98:I98"/>
    <mergeCell ref="B111:I111"/>
    <mergeCell ref="A112:I112"/>
    <mergeCell ref="A113:J113"/>
    <mergeCell ref="A114:J114"/>
    <mergeCell ref="B115:H115"/>
    <mergeCell ref="A116:H116"/>
    <mergeCell ref="A105:J105"/>
    <mergeCell ref="A106:J106"/>
    <mergeCell ref="B107:I107"/>
    <mergeCell ref="B108:I108"/>
    <mergeCell ref="B109:I109"/>
    <mergeCell ref="B110:I110"/>
    <mergeCell ref="B123:H123"/>
    <mergeCell ref="B124:H124"/>
    <mergeCell ref="B125:H125"/>
    <mergeCell ref="B126:H126"/>
    <mergeCell ref="B127:H127"/>
    <mergeCell ref="B128:H128"/>
    <mergeCell ref="B117:H117"/>
    <mergeCell ref="A118:H118"/>
    <mergeCell ref="B119:H119"/>
    <mergeCell ref="A120:H120"/>
    <mergeCell ref="B121:H121"/>
    <mergeCell ref="B122:H122"/>
    <mergeCell ref="A136:J136"/>
    <mergeCell ref="A137:J137"/>
    <mergeCell ref="A138:I138"/>
    <mergeCell ref="B139:I139"/>
    <mergeCell ref="B140:I140"/>
    <mergeCell ref="B141:I141"/>
    <mergeCell ref="B129:H129"/>
    <mergeCell ref="A130:I130"/>
    <mergeCell ref="A131:J131"/>
    <mergeCell ref="A132:H132"/>
    <mergeCell ref="A133:C135"/>
    <mergeCell ref="D133:J133"/>
    <mergeCell ref="D134:J134"/>
    <mergeCell ref="D135:J135"/>
    <mergeCell ref="A148:J148"/>
    <mergeCell ref="A149:F149"/>
    <mergeCell ref="G149:J149"/>
    <mergeCell ref="A150:F150"/>
    <mergeCell ref="G150:J150"/>
    <mergeCell ref="B142:I142"/>
    <mergeCell ref="B143:I143"/>
    <mergeCell ref="A144:I144"/>
    <mergeCell ref="B145:I145"/>
    <mergeCell ref="A146:I146"/>
    <mergeCell ref="A147:J147"/>
  </mergeCells>
  <pageMargins left="0.7" right="0.7" top="0.75" bottom="0.75" header="0.3" footer="0.3"/>
  <pageSetup scale="99" firstPageNumber="0" fitToHeight="0" orientation="landscape" r:id="rId1"/>
  <headerFooter>
    <oddHeader>&amp;C&amp;A</oddHeader>
    <oddFooter>&amp;CPágina 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0" zoomScaleNormal="90" workbookViewId="0">
      <selection activeCell="A6" sqref="A6:J6"/>
    </sheetView>
  </sheetViews>
  <sheetFormatPr defaultColWidth="14.42578125" defaultRowHeight="12.75" x14ac:dyDescent="0.2"/>
  <cols>
    <col min="1" max="1" width="12.5703125" customWidth="1"/>
    <col min="2" max="4" width="11" customWidth="1"/>
    <col min="5" max="5" width="16" customWidth="1"/>
    <col min="6" max="8" width="11" customWidth="1"/>
    <col min="9" max="9" width="12.42578125" customWidth="1"/>
    <col min="10" max="10" width="11" customWidth="1"/>
    <col min="11" max="26" width="8" customWidth="1"/>
  </cols>
  <sheetData>
    <row r="1" spans="1:10" ht="24" customHeight="1" x14ac:dyDescent="0.2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ht="46.5" customHeight="1" x14ac:dyDescent="0.2">
      <c r="A2" s="138" t="s">
        <v>301</v>
      </c>
      <c r="B2" s="139"/>
      <c r="C2" s="139"/>
      <c r="D2" s="139"/>
      <c r="E2" s="139"/>
      <c r="F2" s="139"/>
      <c r="G2" s="139"/>
      <c r="H2" s="139"/>
      <c r="I2" s="139"/>
      <c r="J2" s="139"/>
    </row>
    <row r="3" spans="1:10" ht="12.75" customHeight="1" x14ac:dyDescent="0.2">
      <c r="A3" s="90" t="s">
        <v>1</v>
      </c>
      <c r="B3" s="90"/>
      <c r="C3" s="90"/>
      <c r="D3" s="90"/>
      <c r="E3" s="90"/>
      <c r="F3" s="90"/>
      <c r="G3" s="90"/>
      <c r="H3" s="140" t="s">
        <v>299</v>
      </c>
      <c r="I3" s="92"/>
      <c r="J3" s="92"/>
    </row>
    <row r="4" spans="1:10" ht="12.75" customHeight="1" x14ac:dyDescent="0.2">
      <c r="A4" s="90" t="s">
        <v>2</v>
      </c>
      <c r="B4" s="90"/>
      <c r="C4" s="90"/>
      <c r="D4" s="90"/>
      <c r="E4" s="90"/>
      <c r="F4" s="90"/>
      <c r="G4" s="90"/>
      <c r="H4" s="92" t="s">
        <v>302</v>
      </c>
      <c r="I4" s="92"/>
      <c r="J4" s="92"/>
    </row>
    <row r="5" spans="1:10" ht="12.75" customHeight="1" x14ac:dyDescent="0.2">
      <c r="A5" s="90" t="s">
        <v>303</v>
      </c>
      <c r="B5" s="90"/>
      <c r="C5" s="90"/>
      <c r="D5" s="90"/>
      <c r="E5" s="90"/>
      <c r="F5" s="90"/>
      <c r="G5" s="90"/>
      <c r="H5" s="90"/>
      <c r="I5" s="90"/>
      <c r="J5" s="90"/>
    </row>
    <row r="6" spans="1:10" ht="15" customHeight="1" x14ac:dyDescent="0.2">
      <c r="A6" s="135" t="s">
        <v>3</v>
      </c>
      <c r="B6" s="135"/>
      <c r="C6" s="135"/>
      <c r="D6" s="135"/>
      <c r="E6" s="135"/>
      <c r="F6" s="135"/>
      <c r="G6" s="135"/>
      <c r="H6" s="135"/>
      <c r="I6" s="135"/>
      <c r="J6" s="135"/>
    </row>
    <row r="7" spans="1:10" ht="12.75" customHeight="1" x14ac:dyDescent="0.2">
      <c r="A7" s="1" t="s">
        <v>4</v>
      </c>
      <c r="B7" s="90" t="s">
        <v>5</v>
      </c>
      <c r="C7" s="90"/>
      <c r="D7" s="90"/>
      <c r="E7" s="90"/>
      <c r="F7" s="90"/>
      <c r="G7" s="90"/>
      <c r="H7" s="91"/>
      <c r="I7" s="91"/>
      <c r="J7" s="91"/>
    </row>
    <row r="8" spans="1:10" ht="12.75" customHeight="1" x14ac:dyDescent="0.2">
      <c r="A8" s="1" t="s">
        <v>6</v>
      </c>
      <c r="B8" s="90" t="s">
        <v>7</v>
      </c>
      <c r="C8" s="90"/>
      <c r="D8" s="90"/>
      <c r="E8" s="90"/>
      <c r="F8" s="90"/>
      <c r="G8" s="90"/>
      <c r="H8" s="91" t="s">
        <v>153</v>
      </c>
      <c r="I8" s="91"/>
      <c r="J8" s="91"/>
    </row>
    <row r="9" spans="1:10" ht="12.75" customHeight="1" x14ac:dyDescent="0.2">
      <c r="A9" s="1" t="s">
        <v>8</v>
      </c>
      <c r="B9" s="90" t="s">
        <v>9</v>
      </c>
      <c r="C9" s="90"/>
      <c r="D9" s="90"/>
      <c r="E9" s="90"/>
      <c r="F9" s="90"/>
      <c r="G9" s="90"/>
      <c r="H9" s="91" t="s">
        <v>160</v>
      </c>
      <c r="I9" s="91"/>
      <c r="J9" s="91"/>
    </row>
    <row r="10" spans="1:10" ht="12.75" customHeight="1" x14ac:dyDescent="0.2">
      <c r="A10" s="1" t="s">
        <v>10</v>
      </c>
      <c r="B10" s="90" t="s">
        <v>11</v>
      </c>
      <c r="C10" s="90"/>
      <c r="D10" s="90"/>
      <c r="E10" s="90"/>
      <c r="F10" s="90"/>
      <c r="G10" s="90"/>
      <c r="H10" s="92">
        <v>12</v>
      </c>
      <c r="I10" s="92"/>
      <c r="J10" s="92"/>
    </row>
    <row r="11" spans="1:10" ht="15.75" customHeight="1" x14ac:dyDescent="0.2">
      <c r="A11" s="134" t="s">
        <v>12</v>
      </c>
      <c r="B11" s="134"/>
      <c r="C11" s="134"/>
      <c r="D11" s="134"/>
      <c r="E11" s="134"/>
      <c r="F11" s="134"/>
      <c r="G11" s="134"/>
      <c r="H11" s="134"/>
      <c r="I11" s="134"/>
      <c r="J11" s="134"/>
    </row>
    <row r="12" spans="1:10" ht="12.75" customHeight="1" x14ac:dyDescent="0.2">
      <c r="A12" s="117"/>
      <c r="B12" s="117"/>
      <c r="C12" s="117"/>
      <c r="D12" s="117"/>
      <c r="E12" s="117"/>
      <c r="F12" s="117"/>
      <c r="G12" s="117"/>
      <c r="H12" s="117"/>
      <c r="I12" s="117"/>
      <c r="J12" s="117"/>
    </row>
    <row r="13" spans="1:10" ht="48.75" customHeight="1" x14ac:dyDescent="0.2">
      <c r="A13" s="128" t="s">
        <v>13</v>
      </c>
      <c r="B13" s="128"/>
      <c r="C13" s="128"/>
      <c r="D13" s="128"/>
      <c r="E13" s="128"/>
      <c r="F13" s="128"/>
      <c r="G13" s="128"/>
      <c r="H13" s="128"/>
      <c r="I13" s="128"/>
      <c r="J13" s="128"/>
    </row>
    <row r="14" spans="1:10" ht="12.75" customHeight="1" x14ac:dyDescent="0.2">
      <c r="A14" s="107"/>
      <c r="B14" s="107"/>
      <c r="C14" s="107"/>
      <c r="D14" s="107"/>
      <c r="E14" s="107"/>
      <c r="F14" s="107"/>
      <c r="G14" s="107"/>
      <c r="H14" s="107"/>
      <c r="I14" s="107"/>
      <c r="J14" s="107"/>
    </row>
    <row r="15" spans="1:10" ht="15.75" customHeight="1" x14ac:dyDescent="0.2">
      <c r="A15" s="93" t="s">
        <v>14</v>
      </c>
      <c r="B15" s="93"/>
      <c r="C15" s="93"/>
      <c r="D15" s="93"/>
      <c r="E15" s="93"/>
      <c r="F15" s="93"/>
      <c r="G15" s="93"/>
      <c r="H15" s="93"/>
      <c r="I15" s="93"/>
      <c r="J15" s="93"/>
    </row>
    <row r="16" spans="1:10" ht="15.75" customHeight="1" x14ac:dyDescent="0.2">
      <c r="A16" s="1">
        <v>1</v>
      </c>
      <c r="B16" s="90" t="s">
        <v>15</v>
      </c>
      <c r="C16" s="90"/>
      <c r="D16" s="90"/>
      <c r="E16" s="90"/>
      <c r="F16" s="90"/>
      <c r="G16" s="90"/>
      <c r="H16" s="132" t="s">
        <v>16</v>
      </c>
      <c r="I16" s="132"/>
      <c r="J16" s="132"/>
    </row>
    <row r="17" spans="1:26" ht="15.75" customHeight="1" x14ac:dyDescent="0.2">
      <c r="A17" s="1">
        <v>2</v>
      </c>
      <c r="B17" s="90" t="s">
        <v>17</v>
      </c>
      <c r="C17" s="90"/>
      <c r="D17" s="90"/>
      <c r="E17" s="90"/>
      <c r="F17" s="90"/>
      <c r="G17" s="90"/>
      <c r="H17" s="132" t="s">
        <v>159</v>
      </c>
      <c r="I17" s="132"/>
      <c r="J17" s="132"/>
    </row>
    <row r="18" spans="1:26" ht="15.75" customHeight="1" x14ac:dyDescent="0.2">
      <c r="A18" s="1">
        <v>3</v>
      </c>
      <c r="B18" s="90" t="s">
        <v>18</v>
      </c>
      <c r="C18" s="90"/>
      <c r="D18" s="90"/>
      <c r="E18" s="90"/>
      <c r="F18" s="90"/>
      <c r="G18" s="90"/>
      <c r="H18" s="136">
        <v>1314.09</v>
      </c>
      <c r="I18" s="132"/>
      <c r="J18" s="132"/>
    </row>
    <row r="19" spans="1:26" ht="15.75" customHeight="1" x14ac:dyDescent="0.2">
      <c r="A19" s="1">
        <v>4</v>
      </c>
      <c r="B19" s="90" t="s">
        <v>19</v>
      </c>
      <c r="C19" s="90"/>
      <c r="D19" s="90"/>
      <c r="E19" s="90"/>
      <c r="F19" s="90"/>
      <c r="G19" s="90"/>
      <c r="H19" s="132" t="s">
        <v>20</v>
      </c>
      <c r="I19" s="132"/>
      <c r="J19" s="132"/>
    </row>
    <row r="20" spans="1:26" ht="15.75" customHeight="1" x14ac:dyDescent="0.2">
      <c r="A20" s="1">
        <v>5</v>
      </c>
      <c r="B20" s="90" t="s">
        <v>21</v>
      </c>
      <c r="C20" s="90"/>
      <c r="D20" s="90"/>
      <c r="E20" s="90"/>
      <c r="F20" s="90"/>
      <c r="G20" s="90"/>
      <c r="H20" s="133" t="s">
        <v>161</v>
      </c>
      <c r="I20" s="133"/>
      <c r="J20" s="133"/>
    </row>
    <row r="21" spans="1:26" ht="12.75" customHeight="1" x14ac:dyDescent="0.2">
      <c r="A21" s="117"/>
      <c r="B21" s="117"/>
      <c r="C21" s="117"/>
      <c r="D21" s="117"/>
      <c r="E21" s="117"/>
      <c r="F21" s="117"/>
      <c r="G21" s="117"/>
      <c r="H21" s="117"/>
      <c r="I21" s="117"/>
      <c r="J21" s="117"/>
    </row>
    <row r="22" spans="1:26" ht="20.25" customHeight="1" x14ac:dyDescent="0.2">
      <c r="A22" s="128" t="s">
        <v>22</v>
      </c>
      <c r="B22" s="128"/>
      <c r="C22" s="128"/>
      <c r="D22" s="128"/>
      <c r="E22" s="128"/>
      <c r="F22" s="128"/>
      <c r="G22" s="128"/>
      <c r="H22" s="128"/>
      <c r="I22" s="128"/>
      <c r="J22" s="128"/>
    </row>
    <row r="23" spans="1:26" ht="30" customHeight="1" x14ac:dyDescent="0.2">
      <c r="A23" s="63">
        <v>1</v>
      </c>
      <c r="B23" s="93" t="s">
        <v>23</v>
      </c>
      <c r="C23" s="93"/>
      <c r="D23" s="93"/>
      <c r="E23" s="93"/>
      <c r="F23" s="93"/>
      <c r="G23" s="93"/>
      <c r="H23" s="93" t="s">
        <v>24</v>
      </c>
      <c r="I23" s="93"/>
      <c r="J23" s="63" t="s">
        <v>25</v>
      </c>
    </row>
    <row r="24" spans="1:26" ht="14.25" customHeight="1" x14ac:dyDescent="0.2">
      <c r="A24" s="1" t="s">
        <v>4</v>
      </c>
      <c r="B24" s="90" t="s">
        <v>26</v>
      </c>
      <c r="C24" s="90"/>
      <c r="D24" s="90"/>
      <c r="E24" s="90"/>
      <c r="F24" s="90"/>
      <c r="G24" s="90"/>
      <c r="H24" s="90"/>
      <c r="I24" s="90"/>
      <c r="J24" s="2">
        <f>H18</f>
        <v>1314.09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4.25" customHeight="1" x14ac:dyDescent="0.2">
      <c r="A25" s="1" t="s">
        <v>6</v>
      </c>
      <c r="B25" s="90" t="s">
        <v>27</v>
      </c>
      <c r="C25" s="90"/>
      <c r="D25" s="90"/>
      <c r="E25" s="90"/>
      <c r="F25" s="90"/>
      <c r="G25" s="90"/>
      <c r="H25" s="90"/>
      <c r="I25" s="4">
        <v>0.2</v>
      </c>
      <c r="J25" s="5">
        <f>ROUND(I25*J24,2)</f>
        <v>262.82</v>
      </c>
    </row>
    <row r="26" spans="1:26" ht="15.75" customHeight="1" x14ac:dyDescent="0.2">
      <c r="A26" s="120" t="s">
        <v>28</v>
      </c>
      <c r="B26" s="120"/>
      <c r="C26" s="120"/>
      <c r="D26" s="120"/>
      <c r="E26" s="120"/>
      <c r="F26" s="120"/>
      <c r="G26" s="120"/>
      <c r="H26" s="120"/>
      <c r="I26" s="120"/>
      <c r="J26" s="6">
        <f>SUM(J24:J25)</f>
        <v>1576.9099999999999</v>
      </c>
    </row>
    <row r="27" spans="1:26" ht="12.75" customHeight="1" x14ac:dyDescent="0.2">
      <c r="A27" s="117"/>
      <c r="B27" s="117"/>
      <c r="C27" s="117"/>
      <c r="D27" s="117"/>
      <c r="E27" s="117"/>
      <c r="F27" s="117"/>
      <c r="G27" s="117"/>
      <c r="H27" s="117"/>
      <c r="I27" s="117"/>
      <c r="J27" s="117"/>
    </row>
    <row r="28" spans="1:26" ht="15.75" customHeight="1" x14ac:dyDescent="0.2">
      <c r="A28" s="118" t="s">
        <v>29</v>
      </c>
      <c r="B28" s="118"/>
      <c r="C28" s="118"/>
      <c r="D28" s="118"/>
      <c r="E28" s="118"/>
      <c r="F28" s="118"/>
      <c r="G28" s="118"/>
      <c r="H28" s="118"/>
      <c r="I28" s="118"/>
      <c r="J28" s="118"/>
    </row>
    <row r="29" spans="1:26" ht="15" customHeight="1" x14ac:dyDescent="0.2">
      <c r="A29" s="126" t="s">
        <v>30</v>
      </c>
      <c r="B29" s="126"/>
      <c r="C29" s="126"/>
      <c r="D29" s="126"/>
      <c r="E29" s="126"/>
      <c r="F29" s="126"/>
      <c r="G29" s="126"/>
      <c r="H29" s="126"/>
      <c r="I29" s="126"/>
      <c r="J29" s="126"/>
    </row>
    <row r="30" spans="1:26" ht="15" customHeight="1" x14ac:dyDescent="0.2">
      <c r="A30" s="7" t="s">
        <v>31</v>
      </c>
      <c r="B30" s="127" t="s">
        <v>32</v>
      </c>
      <c r="C30" s="127"/>
      <c r="D30" s="127"/>
      <c r="E30" s="127"/>
      <c r="F30" s="127"/>
      <c r="G30" s="127"/>
      <c r="H30" s="127"/>
      <c r="I30" s="127"/>
      <c r="J30" s="64" t="s">
        <v>33</v>
      </c>
    </row>
    <row r="31" spans="1:26" ht="27" customHeight="1" x14ac:dyDescent="0.2">
      <c r="A31" s="8" t="s">
        <v>4</v>
      </c>
      <c r="B31" s="90" t="s">
        <v>34</v>
      </c>
      <c r="C31" s="90"/>
      <c r="D31" s="90"/>
      <c r="E31" s="90"/>
      <c r="F31" s="90"/>
      <c r="G31" s="90"/>
      <c r="H31" s="90"/>
      <c r="I31" s="9">
        <v>8.3299999999999999E-2</v>
      </c>
      <c r="J31" s="10">
        <f>ROUND($J$26*I31,2)</f>
        <v>131.36000000000001</v>
      </c>
    </row>
    <row r="32" spans="1:26" ht="36" customHeight="1" x14ac:dyDescent="0.2">
      <c r="A32" s="8" t="s">
        <v>6</v>
      </c>
      <c r="B32" s="90" t="s">
        <v>35</v>
      </c>
      <c r="C32" s="90"/>
      <c r="D32" s="90"/>
      <c r="E32" s="90"/>
      <c r="F32" s="90"/>
      <c r="G32" s="90"/>
      <c r="H32" s="90"/>
      <c r="I32" s="11">
        <v>3.0249999999999999E-2</v>
      </c>
      <c r="J32" s="10">
        <f>ROUND($J$26*I32,2)</f>
        <v>47.7</v>
      </c>
    </row>
    <row r="33" spans="1:10" ht="12.75" customHeight="1" x14ac:dyDescent="0.2">
      <c r="A33" s="121" t="s">
        <v>36</v>
      </c>
      <c r="B33" s="121"/>
      <c r="C33" s="121"/>
      <c r="D33" s="121"/>
      <c r="E33" s="121"/>
      <c r="F33" s="121"/>
      <c r="G33" s="121"/>
      <c r="H33" s="121"/>
      <c r="I33" s="121"/>
      <c r="J33" s="10">
        <f>SUM(J31+J32)</f>
        <v>179.06</v>
      </c>
    </row>
    <row r="34" spans="1:10" ht="12.75" customHeight="1" x14ac:dyDescent="0.2">
      <c r="A34" s="12" t="s">
        <v>8</v>
      </c>
      <c r="B34" s="110" t="s">
        <v>37</v>
      </c>
      <c r="C34" s="110"/>
      <c r="D34" s="110"/>
      <c r="E34" s="110"/>
      <c r="F34" s="110"/>
      <c r="G34" s="110"/>
      <c r="H34" s="110"/>
      <c r="I34" s="110"/>
      <c r="J34" s="13">
        <f>ROUND(I47*J33,2)</f>
        <v>65.89</v>
      </c>
    </row>
    <row r="35" spans="1:10" ht="12.75" customHeight="1" x14ac:dyDescent="0.2">
      <c r="A35" s="111" t="s">
        <v>36</v>
      </c>
      <c r="B35" s="111"/>
      <c r="C35" s="111"/>
      <c r="D35" s="111"/>
      <c r="E35" s="111"/>
      <c r="F35" s="111"/>
      <c r="G35" s="111"/>
      <c r="H35" s="111"/>
      <c r="I35" s="111"/>
      <c r="J35" s="14">
        <f>J33+J34</f>
        <v>244.95</v>
      </c>
    </row>
    <row r="36" spans="1:10" ht="12.75" customHeight="1" x14ac:dyDescent="0.2">
      <c r="A36" s="107"/>
      <c r="B36" s="107"/>
      <c r="C36" s="107"/>
      <c r="D36" s="107"/>
      <c r="E36" s="107"/>
      <c r="F36" s="107"/>
      <c r="G36" s="107"/>
      <c r="H36" s="107"/>
      <c r="I36" s="107"/>
      <c r="J36" s="107"/>
    </row>
    <row r="37" spans="1:10" ht="30" customHeight="1" x14ac:dyDescent="0.2">
      <c r="A37" s="118" t="s">
        <v>38</v>
      </c>
      <c r="B37" s="118"/>
      <c r="C37" s="118"/>
      <c r="D37" s="118"/>
      <c r="E37" s="118"/>
      <c r="F37" s="118"/>
      <c r="G37" s="118"/>
      <c r="H37" s="118"/>
      <c r="I37" s="118"/>
      <c r="J37" s="118"/>
    </row>
    <row r="38" spans="1:10" ht="30" customHeight="1" x14ac:dyDescent="0.2">
      <c r="A38" s="62" t="s">
        <v>39</v>
      </c>
      <c r="B38" s="119" t="s">
        <v>40</v>
      </c>
      <c r="C38" s="119"/>
      <c r="D38" s="119"/>
      <c r="E38" s="119"/>
      <c r="F38" s="119"/>
      <c r="G38" s="119"/>
      <c r="H38" s="119"/>
      <c r="I38" s="63" t="s">
        <v>41</v>
      </c>
      <c r="J38" s="63" t="s">
        <v>42</v>
      </c>
    </row>
    <row r="39" spans="1:10" ht="12.75" customHeight="1" x14ac:dyDescent="0.2">
      <c r="A39" s="8" t="s">
        <v>4</v>
      </c>
      <c r="B39" s="110" t="s">
        <v>43</v>
      </c>
      <c r="C39" s="110"/>
      <c r="D39" s="110"/>
      <c r="E39" s="110"/>
      <c r="F39" s="110"/>
      <c r="G39" s="110"/>
      <c r="H39" s="110"/>
      <c r="I39" s="15">
        <v>0.2</v>
      </c>
      <c r="J39" s="16">
        <f t="shared" ref="J39:J46" si="0">ROUND($J$26*I39,2)</f>
        <v>315.38</v>
      </c>
    </row>
    <row r="40" spans="1:10" ht="12.75" customHeight="1" x14ac:dyDescent="0.2">
      <c r="A40" s="8" t="s">
        <v>6</v>
      </c>
      <c r="B40" s="110" t="s">
        <v>44</v>
      </c>
      <c r="C40" s="110"/>
      <c r="D40" s="110"/>
      <c r="E40" s="110"/>
      <c r="F40" s="110"/>
      <c r="G40" s="110"/>
      <c r="H40" s="110"/>
      <c r="I40" s="15">
        <v>2.5000000000000001E-2</v>
      </c>
      <c r="J40" s="16">
        <f t="shared" si="0"/>
        <v>39.42</v>
      </c>
    </row>
    <row r="41" spans="1:10" ht="12.75" customHeight="1" x14ac:dyDescent="0.2">
      <c r="A41" s="8" t="s">
        <v>8</v>
      </c>
      <c r="B41" s="110" t="s">
        <v>45</v>
      </c>
      <c r="C41" s="110"/>
      <c r="D41" s="110"/>
      <c r="E41" s="17" t="s">
        <v>46</v>
      </c>
      <c r="F41" s="18">
        <v>0.03</v>
      </c>
      <c r="G41" s="17" t="s">
        <v>47</v>
      </c>
      <c r="H41" s="19">
        <v>1</v>
      </c>
      <c r="I41" s="20">
        <v>0.03</v>
      </c>
      <c r="J41" s="16">
        <f t="shared" si="0"/>
        <v>47.31</v>
      </c>
    </row>
    <row r="42" spans="1:10" ht="12.75" customHeight="1" x14ac:dyDescent="0.2">
      <c r="A42" s="8" t="s">
        <v>10</v>
      </c>
      <c r="B42" s="110" t="s">
        <v>48</v>
      </c>
      <c r="C42" s="110"/>
      <c r="D42" s="110"/>
      <c r="E42" s="110"/>
      <c r="F42" s="110"/>
      <c r="G42" s="110"/>
      <c r="H42" s="110"/>
      <c r="I42" s="15">
        <v>1.4999999999999999E-2</v>
      </c>
      <c r="J42" s="16">
        <f t="shared" si="0"/>
        <v>23.65</v>
      </c>
    </row>
    <row r="43" spans="1:10" ht="12.75" customHeight="1" x14ac:dyDescent="0.2">
      <c r="A43" s="8" t="s">
        <v>49</v>
      </c>
      <c r="B43" s="110" t="s">
        <v>50</v>
      </c>
      <c r="C43" s="110"/>
      <c r="D43" s="110"/>
      <c r="E43" s="110"/>
      <c r="F43" s="110"/>
      <c r="G43" s="110"/>
      <c r="H43" s="110"/>
      <c r="I43" s="15">
        <v>0.01</v>
      </c>
      <c r="J43" s="16">
        <f t="shared" si="0"/>
        <v>15.77</v>
      </c>
    </row>
    <row r="44" spans="1:10" ht="12.75" customHeight="1" x14ac:dyDescent="0.2">
      <c r="A44" s="8" t="s">
        <v>51</v>
      </c>
      <c r="B44" s="110" t="s">
        <v>52</v>
      </c>
      <c r="C44" s="110"/>
      <c r="D44" s="110"/>
      <c r="E44" s="110"/>
      <c r="F44" s="110"/>
      <c r="G44" s="110"/>
      <c r="H44" s="110"/>
      <c r="I44" s="15">
        <v>6.0000000000000001E-3</v>
      </c>
      <c r="J44" s="16">
        <f t="shared" si="0"/>
        <v>9.4600000000000009</v>
      </c>
    </row>
    <row r="45" spans="1:10" ht="12.75" customHeight="1" x14ac:dyDescent="0.2">
      <c r="A45" s="8" t="s">
        <v>53</v>
      </c>
      <c r="B45" s="110" t="s">
        <v>54</v>
      </c>
      <c r="C45" s="110"/>
      <c r="D45" s="110"/>
      <c r="E45" s="110"/>
      <c r="F45" s="110"/>
      <c r="G45" s="110"/>
      <c r="H45" s="110"/>
      <c r="I45" s="15">
        <v>2E-3</v>
      </c>
      <c r="J45" s="16">
        <f t="shared" si="0"/>
        <v>3.15</v>
      </c>
    </row>
    <row r="46" spans="1:10" ht="12.75" customHeight="1" x14ac:dyDescent="0.2">
      <c r="A46" s="8" t="s">
        <v>55</v>
      </c>
      <c r="B46" s="110" t="s">
        <v>56</v>
      </c>
      <c r="C46" s="110"/>
      <c r="D46" s="110"/>
      <c r="E46" s="110"/>
      <c r="F46" s="110"/>
      <c r="G46" s="110"/>
      <c r="H46" s="110"/>
      <c r="I46" s="15">
        <v>0.08</v>
      </c>
      <c r="J46" s="16">
        <f t="shared" si="0"/>
        <v>126.15</v>
      </c>
    </row>
    <row r="47" spans="1:10" ht="12.75" customHeight="1" x14ac:dyDescent="0.2">
      <c r="A47" s="111" t="s">
        <v>36</v>
      </c>
      <c r="B47" s="111"/>
      <c r="C47" s="111"/>
      <c r="D47" s="111"/>
      <c r="E47" s="111"/>
      <c r="F47" s="111"/>
      <c r="G47" s="111"/>
      <c r="H47" s="111"/>
      <c r="I47" s="21">
        <f>SUM(I39:I46)</f>
        <v>0.36800000000000005</v>
      </c>
      <c r="J47" s="14">
        <f>SUM(J39:J46)</f>
        <v>580.29</v>
      </c>
    </row>
    <row r="48" spans="1:10" ht="12.75" customHeight="1" x14ac:dyDescent="0.2">
      <c r="A48" s="107"/>
      <c r="B48" s="107"/>
      <c r="C48" s="107"/>
      <c r="D48" s="107"/>
      <c r="E48" s="107"/>
      <c r="F48" s="107"/>
      <c r="G48" s="107"/>
      <c r="H48" s="107"/>
      <c r="I48" s="107"/>
      <c r="J48" s="107"/>
    </row>
    <row r="49" spans="1:10" ht="15.75" customHeight="1" x14ac:dyDescent="0.2">
      <c r="A49" s="118" t="s">
        <v>57</v>
      </c>
      <c r="B49" s="118"/>
      <c r="C49" s="118"/>
      <c r="D49" s="118"/>
      <c r="E49" s="118"/>
      <c r="F49" s="118"/>
      <c r="G49" s="118"/>
      <c r="H49" s="118"/>
      <c r="I49" s="118"/>
      <c r="J49" s="118"/>
    </row>
    <row r="50" spans="1:10" ht="15.75" customHeight="1" x14ac:dyDescent="0.2">
      <c r="A50" s="62" t="s">
        <v>58</v>
      </c>
      <c r="B50" s="119" t="s">
        <v>59</v>
      </c>
      <c r="C50" s="119"/>
      <c r="D50" s="119"/>
      <c r="E50" s="119"/>
      <c r="F50" s="119"/>
      <c r="G50" s="119"/>
      <c r="H50" s="119"/>
      <c r="I50" s="119"/>
      <c r="J50" s="63" t="s">
        <v>33</v>
      </c>
    </row>
    <row r="51" spans="1:10" ht="12.75" customHeight="1" x14ac:dyDescent="0.2">
      <c r="A51" s="8" t="s">
        <v>4</v>
      </c>
      <c r="B51" s="110" t="s">
        <v>60</v>
      </c>
      <c r="C51" s="110"/>
      <c r="D51" s="110"/>
      <c r="E51" s="110"/>
      <c r="F51" s="110"/>
      <c r="G51" s="110"/>
      <c r="H51" s="110"/>
      <c r="I51" s="110"/>
      <c r="J51" s="16">
        <f>IF(ROUND((I54*I52*I53)-(J24*0.06),2)&lt;0,0,ROUND((I54*I52*I53)-(J24*0.06),2))*1+(I52*I53*21.726-0.06*J24)*0</f>
        <v>79.55</v>
      </c>
    </row>
    <row r="52" spans="1:10" ht="12.75" customHeight="1" x14ac:dyDescent="0.2">
      <c r="A52" s="8"/>
      <c r="B52" s="116" t="s">
        <v>61</v>
      </c>
      <c r="C52" s="116"/>
      <c r="D52" s="116"/>
      <c r="E52" s="116"/>
      <c r="F52" s="116"/>
      <c r="G52" s="116"/>
      <c r="H52" s="116"/>
      <c r="I52" s="22">
        <v>3.6</v>
      </c>
      <c r="J52" s="65" t="s">
        <v>62</v>
      </c>
    </row>
    <row r="53" spans="1:10" ht="12.75" customHeight="1" x14ac:dyDescent="0.2">
      <c r="A53" s="8"/>
      <c r="B53" s="123" t="s">
        <v>63</v>
      </c>
      <c r="C53" s="123"/>
      <c r="D53" s="123"/>
      <c r="E53" s="123"/>
      <c r="F53" s="123"/>
      <c r="G53" s="123"/>
      <c r="H53" s="123"/>
      <c r="I53" s="23">
        <v>2</v>
      </c>
      <c r="J53" s="65"/>
    </row>
    <row r="54" spans="1:10" ht="12.75" customHeight="1" x14ac:dyDescent="0.2">
      <c r="A54" s="8"/>
      <c r="B54" s="123" t="s">
        <v>64</v>
      </c>
      <c r="C54" s="123"/>
      <c r="D54" s="123"/>
      <c r="E54" s="123"/>
      <c r="F54" s="123"/>
      <c r="G54" s="123"/>
      <c r="H54" s="123"/>
      <c r="I54" s="24">
        <v>22</v>
      </c>
      <c r="J54" s="65"/>
    </row>
    <row r="55" spans="1:10" ht="12.75" customHeight="1" x14ac:dyDescent="0.2">
      <c r="A55" s="8" t="s">
        <v>6</v>
      </c>
      <c r="B55" s="110" t="s">
        <v>65</v>
      </c>
      <c r="C55" s="110"/>
      <c r="D55" s="110"/>
      <c r="E55" s="110"/>
      <c r="F55" s="110"/>
      <c r="G55" s="110"/>
      <c r="H55" s="110"/>
      <c r="I55" s="110"/>
      <c r="J55" s="16">
        <f>ROUND(I57*I56*(1-0.19),2)*1+ROUND(21.726*6*(1-0.19),2)*0</f>
        <v>359.61</v>
      </c>
    </row>
    <row r="56" spans="1:10" ht="12.75" customHeight="1" x14ac:dyDescent="0.2">
      <c r="A56" s="8"/>
      <c r="B56" s="123" t="s">
        <v>66</v>
      </c>
      <c r="C56" s="123"/>
      <c r="D56" s="123"/>
      <c r="E56" s="123"/>
      <c r="F56" s="123"/>
      <c r="G56" s="123"/>
      <c r="H56" s="123"/>
      <c r="I56" s="22">
        <v>20.18</v>
      </c>
      <c r="J56" s="65" t="s">
        <v>62</v>
      </c>
    </row>
    <row r="57" spans="1:10" ht="12.75" customHeight="1" x14ac:dyDescent="0.2">
      <c r="A57" s="25"/>
      <c r="B57" s="123" t="s">
        <v>67</v>
      </c>
      <c r="C57" s="123"/>
      <c r="D57" s="123"/>
      <c r="E57" s="123"/>
      <c r="F57" s="123"/>
      <c r="G57" s="123"/>
      <c r="H57" s="123"/>
      <c r="I57" s="24">
        <v>22</v>
      </c>
      <c r="J57" s="65"/>
    </row>
    <row r="58" spans="1:10" ht="27" customHeight="1" x14ac:dyDescent="0.2">
      <c r="A58" s="8" t="s">
        <v>8</v>
      </c>
      <c r="B58" s="90" t="s">
        <v>68</v>
      </c>
      <c r="C58" s="90"/>
      <c r="D58" s="90"/>
      <c r="E58" s="90"/>
      <c r="F58" s="90"/>
      <c r="G58" s="90"/>
      <c r="H58" s="90"/>
      <c r="I58" s="90"/>
      <c r="J58" s="26">
        <f>J41/12</f>
        <v>3.9425000000000003</v>
      </c>
    </row>
    <row r="59" spans="1:10" ht="27" customHeight="1" x14ac:dyDescent="0.2">
      <c r="A59" s="8" t="s">
        <v>10</v>
      </c>
      <c r="B59" s="90" t="s">
        <v>69</v>
      </c>
      <c r="C59" s="90"/>
      <c r="D59" s="90"/>
      <c r="E59" s="90"/>
      <c r="F59" s="90"/>
      <c r="G59" s="90"/>
      <c r="H59" s="90"/>
      <c r="I59" s="90"/>
      <c r="J59" s="27">
        <v>17.32</v>
      </c>
    </row>
    <row r="60" spans="1:10" ht="12.75" customHeight="1" x14ac:dyDescent="0.2">
      <c r="A60" s="111" t="s">
        <v>28</v>
      </c>
      <c r="B60" s="111"/>
      <c r="C60" s="111"/>
      <c r="D60" s="111"/>
      <c r="E60" s="111"/>
      <c r="F60" s="111"/>
      <c r="G60" s="111"/>
      <c r="H60" s="111"/>
      <c r="I60" s="111"/>
      <c r="J60" s="26">
        <f>SUM(J51:J59)</f>
        <v>460.42250000000001</v>
      </c>
    </row>
    <row r="61" spans="1:10" ht="12.75" customHeight="1" x14ac:dyDescent="0.2">
      <c r="A61" s="107"/>
      <c r="B61" s="107"/>
      <c r="C61" s="107"/>
      <c r="D61" s="107"/>
      <c r="E61" s="107"/>
      <c r="F61" s="107"/>
      <c r="G61" s="107"/>
      <c r="H61" s="107"/>
      <c r="I61" s="107"/>
      <c r="J61" s="107"/>
    </row>
    <row r="62" spans="1:10" ht="15.75" customHeight="1" x14ac:dyDescent="0.2">
      <c r="A62" s="118" t="s">
        <v>70</v>
      </c>
      <c r="B62" s="118"/>
      <c r="C62" s="118"/>
      <c r="D62" s="118"/>
      <c r="E62" s="118"/>
      <c r="F62" s="118"/>
      <c r="G62" s="118"/>
      <c r="H62" s="118"/>
      <c r="I62" s="118"/>
      <c r="J62" s="118"/>
    </row>
    <row r="63" spans="1:10" ht="15.75" customHeight="1" x14ac:dyDescent="0.2">
      <c r="A63" s="63">
        <v>2</v>
      </c>
      <c r="B63" s="93" t="s">
        <v>71</v>
      </c>
      <c r="C63" s="93"/>
      <c r="D63" s="93"/>
      <c r="E63" s="93"/>
      <c r="F63" s="93"/>
      <c r="G63" s="93"/>
      <c r="H63" s="93"/>
      <c r="I63" s="93"/>
      <c r="J63" s="63" t="s">
        <v>33</v>
      </c>
    </row>
    <row r="64" spans="1:10" ht="14.25" customHeight="1" x14ac:dyDescent="0.2">
      <c r="A64" s="1" t="s">
        <v>31</v>
      </c>
      <c r="B64" s="1"/>
      <c r="C64" s="90" t="s">
        <v>72</v>
      </c>
      <c r="D64" s="90"/>
      <c r="E64" s="90"/>
      <c r="F64" s="90"/>
      <c r="G64" s="90"/>
      <c r="H64" s="90"/>
      <c r="I64" s="90"/>
      <c r="J64" s="28">
        <f>J35</f>
        <v>244.95</v>
      </c>
    </row>
    <row r="65" spans="1:10" ht="14.25" customHeight="1" x14ac:dyDescent="0.2">
      <c r="A65" s="1" t="s">
        <v>39</v>
      </c>
      <c r="B65" s="1"/>
      <c r="C65" s="90" t="s">
        <v>40</v>
      </c>
      <c r="D65" s="90"/>
      <c r="E65" s="90"/>
      <c r="F65" s="90"/>
      <c r="G65" s="90"/>
      <c r="H65" s="90"/>
      <c r="I65" s="90"/>
      <c r="J65" s="28">
        <f>J47</f>
        <v>580.29</v>
      </c>
    </row>
    <row r="66" spans="1:10" ht="14.25" customHeight="1" x14ac:dyDescent="0.2">
      <c r="A66" s="1" t="s">
        <v>58</v>
      </c>
      <c r="B66" s="1"/>
      <c r="C66" s="90" t="s">
        <v>59</v>
      </c>
      <c r="D66" s="90"/>
      <c r="E66" s="90"/>
      <c r="F66" s="90"/>
      <c r="G66" s="90"/>
      <c r="H66" s="90"/>
      <c r="I66" s="90"/>
      <c r="J66" s="29">
        <f>J60</f>
        <v>460.42250000000001</v>
      </c>
    </row>
    <row r="67" spans="1:10" ht="14.25" customHeight="1" x14ac:dyDescent="0.2">
      <c r="A67" s="120" t="s">
        <v>36</v>
      </c>
      <c r="B67" s="120"/>
      <c r="C67" s="120"/>
      <c r="D67" s="120"/>
      <c r="E67" s="120"/>
      <c r="F67" s="120"/>
      <c r="G67" s="120"/>
      <c r="H67" s="120"/>
      <c r="I67" s="120"/>
      <c r="J67" s="30">
        <f>SUM(J64+J65+J66)</f>
        <v>1285.6624999999999</v>
      </c>
    </row>
    <row r="68" spans="1:10" ht="12.75" customHeight="1" x14ac:dyDescent="0.2">
      <c r="A68" s="117"/>
      <c r="B68" s="117"/>
      <c r="C68" s="117"/>
      <c r="D68" s="117"/>
      <c r="E68" s="117"/>
      <c r="F68" s="117"/>
      <c r="G68" s="117"/>
      <c r="H68" s="117"/>
      <c r="I68" s="117"/>
      <c r="J68" s="117"/>
    </row>
    <row r="69" spans="1:10" ht="15.75" customHeight="1" x14ac:dyDescent="0.2">
      <c r="A69" s="118" t="s">
        <v>73</v>
      </c>
      <c r="B69" s="118"/>
      <c r="C69" s="118"/>
      <c r="D69" s="118"/>
      <c r="E69" s="118"/>
      <c r="F69" s="118"/>
      <c r="G69" s="118"/>
      <c r="H69" s="118"/>
      <c r="I69" s="118"/>
      <c r="J69" s="118"/>
    </row>
    <row r="70" spans="1:10" ht="15.75" customHeight="1" x14ac:dyDescent="0.2">
      <c r="A70" s="62">
        <v>3</v>
      </c>
      <c r="B70" s="93" t="s">
        <v>74</v>
      </c>
      <c r="C70" s="93"/>
      <c r="D70" s="93"/>
      <c r="E70" s="93"/>
      <c r="F70" s="93"/>
      <c r="G70" s="93"/>
      <c r="H70" s="93"/>
      <c r="I70" s="93"/>
      <c r="J70" s="62" t="s">
        <v>75</v>
      </c>
    </row>
    <row r="71" spans="1:10" ht="46.5" customHeight="1" x14ac:dyDescent="0.2">
      <c r="A71" s="8" t="s">
        <v>4</v>
      </c>
      <c r="B71" s="90" t="s">
        <v>76</v>
      </c>
      <c r="C71" s="90"/>
      <c r="D71" s="90"/>
      <c r="E71" s="90"/>
      <c r="F71" s="90"/>
      <c r="G71" s="90"/>
      <c r="H71" s="90"/>
      <c r="I71" s="90"/>
      <c r="J71" s="16">
        <f>ROUND((($J$26/12)+($J$31/12)+($J$26/12/12)+($J$32/12))*(30/30)*0.05,2)</f>
        <v>7.86</v>
      </c>
    </row>
    <row r="72" spans="1:10" ht="14.25" customHeight="1" x14ac:dyDescent="0.2">
      <c r="A72" s="8" t="s">
        <v>6</v>
      </c>
      <c r="B72" s="90" t="s">
        <v>77</v>
      </c>
      <c r="C72" s="90"/>
      <c r="D72" s="90"/>
      <c r="E72" s="90"/>
      <c r="F72" s="90"/>
      <c r="G72" s="90"/>
      <c r="H72" s="90"/>
      <c r="I72" s="90"/>
      <c r="J72" s="16">
        <f>ROUND($J$71*I46,2)</f>
        <v>0.63</v>
      </c>
    </row>
    <row r="73" spans="1:10" ht="36" customHeight="1" x14ac:dyDescent="0.2">
      <c r="A73" s="8" t="s">
        <v>8</v>
      </c>
      <c r="B73" s="90" t="s">
        <v>78</v>
      </c>
      <c r="C73" s="90"/>
      <c r="D73" s="90"/>
      <c r="E73" s="90"/>
      <c r="F73" s="90"/>
      <c r="G73" s="90"/>
      <c r="H73" s="90"/>
      <c r="I73" s="31">
        <v>1.9E-3</v>
      </c>
      <c r="J73" s="16">
        <f>ROUND($J$26*I73,2)</f>
        <v>3</v>
      </c>
    </row>
    <row r="74" spans="1:10" ht="27" customHeight="1" x14ac:dyDescent="0.2">
      <c r="A74" s="8" t="s">
        <v>10</v>
      </c>
      <c r="B74" s="90" t="s">
        <v>79</v>
      </c>
      <c r="C74" s="90"/>
      <c r="D74" s="90"/>
      <c r="E74" s="90"/>
      <c r="F74" s="90"/>
      <c r="G74" s="90"/>
      <c r="H74" s="90"/>
      <c r="I74" s="90"/>
      <c r="J74" s="16">
        <f>ROUND(((($J$26/30)*7)/$H$10)*0.9,2)</f>
        <v>27.6</v>
      </c>
    </row>
    <row r="75" spans="1:10" ht="14.25" customHeight="1" x14ac:dyDescent="0.2">
      <c r="A75" s="8" t="s">
        <v>49</v>
      </c>
      <c r="B75" s="90" t="s">
        <v>80</v>
      </c>
      <c r="C75" s="90"/>
      <c r="D75" s="90"/>
      <c r="E75" s="90"/>
      <c r="F75" s="90"/>
      <c r="G75" s="90"/>
      <c r="H75" s="90"/>
      <c r="I75" s="90"/>
      <c r="J75" s="16">
        <f>ROUND($I$47*J74,2)</f>
        <v>10.16</v>
      </c>
    </row>
    <row r="76" spans="1:10" ht="36" customHeight="1" x14ac:dyDescent="0.2">
      <c r="A76" s="8" t="s">
        <v>51</v>
      </c>
      <c r="B76" s="90" t="s">
        <v>81</v>
      </c>
      <c r="C76" s="90"/>
      <c r="D76" s="90"/>
      <c r="E76" s="90"/>
      <c r="F76" s="90"/>
      <c r="G76" s="90"/>
      <c r="H76" s="90"/>
      <c r="I76" s="31">
        <v>3.8100000000000002E-2</v>
      </c>
      <c r="J76" s="16">
        <f>ROUND($J$26*I76,2)</f>
        <v>60.08</v>
      </c>
    </row>
    <row r="77" spans="1:10" ht="12.75" customHeight="1" x14ac:dyDescent="0.2">
      <c r="A77" s="111" t="s">
        <v>36</v>
      </c>
      <c r="B77" s="111"/>
      <c r="C77" s="111"/>
      <c r="D77" s="111"/>
      <c r="E77" s="111"/>
      <c r="F77" s="111"/>
      <c r="G77" s="111"/>
      <c r="H77" s="111"/>
      <c r="I77" s="111"/>
      <c r="J77" s="14">
        <f>SUM(J71:J76)</f>
        <v>109.33</v>
      </c>
    </row>
    <row r="78" spans="1:10" ht="12.75" customHeight="1" x14ac:dyDescent="0.2">
      <c r="A78" s="117"/>
      <c r="B78" s="117"/>
      <c r="C78" s="117"/>
      <c r="D78" s="117"/>
      <c r="E78" s="117"/>
      <c r="F78" s="117"/>
      <c r="G78" s="117"/>
      <c r="H78" s="117"/>
      <c r="I78" s="117"/>
      <c r="J78" s="117"/>
    </row>
    <row r="79" spans="1:10" ht="15.75" customHeight="1" x14ac:dyDescent="0.2">
      <c r="A79" s="118" t="s">
        <v>82</v>
      </c>
      <c r="B79" s="118"/>
      <c r="C79" s="118"/>
      <c r="D79" s="118"/>
      <c r="E79" s="118"/>
      <c r="F79" s="118"/>
      <c r="G79" s="118"/>
      <c r="H79" s="118"/>
      <c r="I79" s="118"/>
      <c r="J79" s="118"/>
    </row>
    <row r="80" spans="1:10" ht="27" customHeight="1" x14ac:dyDescent="0.2">
      <c r="A80" s="122" t="s">
        <v>83</v>
      </c>
      <c r="B80" s="122"/>
      <c r="C80" s="122"/>
      <c r="D80" s="122"/>
      <c r="E80" s="122"/>
      <c r="F80" s="122"/>
      <c r="G80" s="122"/>
      <c r="H80" s="122"/>
      <c r="I80" s="122"/>
      <c r="J80" s="32">
        <f>J83+J26+J31+J32</f>
        <v>1899.07</v>
      </c>
    </row>
    <row r="81" spans="1:10" ht="14.25" customHeight="1" x14ac:dyDescent="0.2">
      <c r="A81" s="90"/>
      <c r="B81" s="90"/>
      <c r="C81" s="90"/>
      <c r="D81" s="90"/>
      <c r="E81" s="90"/>
      <c r="F81" s="90"/>
      <c r="G81" s="90"/>
      <c r="H81" s="90"/>
      <c r="I81" s="90"/>
      <c r="J81" s="90"/>
    </row>
    <row r="82" spans="1:10" ht="15" customHeight="1" x14ac:dyDescent="0.25">
      <c r="A82" s="33" t="s">
        <v>84</v>
      </c>
      <c r="B82" s="119" t="s">
        <v>85</v>
      </c>
      <c r="C82" s="119"/>
      <c r="D82" s="119"/>
      <c r="E82" s="119"/>
      <c r="F82" s="119"/>
      <c r="G82" s="119"/>
      <c r="H82" s="119"/>
      <c r="I82" s="119"/>
      <c r="J82" s="33" t="s">
        <v>33</v>
      </c>
    </row>
    <row r="83" spans="1:10" ht="12.75" customHeight="1" x14ac:dyDescent="0.2">
      <c r="A83" s="12" t="s">
        <v>4</v>
      </c>
      <c r="B83" s="90" t="s">
        <v>86</v>
      </c>
      <c r="C83" s="90"/>
      <c r="D83" s="90"/>
      <c r="E83" s="90"/>
      <c r="F83" s="90"/>
      <c r="G83" s="90"/>
      <c r="H83" s="90"/>
      <c r="I83" s="11">
        <v>9.0749999999999997E-2</v>
      </c>
      <c r="J83" s="16">
        <f>ROUND(($J$26*I83),2)</f>
        <v>143.1</v>
      </c>
    </row>
    <row r="84" spans="1:10" ht="12.75" customHeight="1" x14ac:dyDescent="0.2">
      <c r="A84" s="12" t="s">
        <v>6</v>
      </c>
      <c r="B84" s="110" t="s">
        <v>87</v>
      </c>
      <c r="C84" s="110"/>
      <c r="D84" s="110"/>
      <c r="E84" s="110"/>
      <c r="F84" s="110"/>
      <c r="G84" s="110"/>
      <c r="H84" s="110"/>
      <c r="I84" s="110"/>
      <c r="J84" s="34">
        <f>ROUND((($J$80/30)*2.96)/12,2)</f>
        <v>15.61</v>
      </c>
    </row>
    <row r="85" spans="1:10" ht="12.75" customHeight="1" x14ac:dyDescent="0.2">
      <c r="A85" s="12" t="s">
        <v>8</v>
      </c>
      <c r="B85" s="110" t="s">
        <v>88</v>
      </c>
      <c r="C85" s="110"/>
      <c r="D85" s="110"/>
      <c r="E85" s="110"/>
      <c r="F85" s="110"/>
      <c r="G85" s="110"/>
      <c r="H85" s="110"/>
      <c r="I85" s="110"/>
      <c r="J85" s="34">
        <f>ROUND((($J$80/30)*5)/12*0.015,2)</f>
        <v>0.4</v>
      </c>
    </row>
    <row r="86" spans="1:10" ht="12.75" customHeight="1" x14ac:dyDescent="0.2">
      <c r="A86" s="12" t="s">
        <v>10</v>
      </c>
      <c r="B86" s="110" t="s">
        <v>89</v>
      </c>
      <c r="C86" s="110"/>
      <c r="D86" s="110"/>
      <c r="E86" s="110"/>
      <c r="F86" s="110"/>
      <c r="G86" s="110"/>
      <c r="H86" s="110"/>
      <c r="I86" s="110"/>
      <c r="J86" s="13">
        <f>ROUND(((($J$80/30)*15)/12)*0.0078,2)</f>
        <v>0.62</v>
      </c>
    </row>
    <row r="87" spans="1:10" ht="12.75" customHeight="1" x14ac:dyDescent="0.2">
      <c r="A87" s="12" t="s">
        <v>49</v>
      </c>
      <c r="B87" s="110" t="s">
        <v>90</v>
      </c>
      <c r="C87" s="110"/>
      <c r="D87" s="110"/>
      <c r="E87" s="110"/>
      <c r="F87" s="110"/>
      <c r="G87" s="110"/>
      <c r="H87" s="110"/>
      <c r="I87" s="110"/>
      <c r="J87" s="16">
        <f>ROUND(((($J$26+$J$26/3)*4/12)/12)*0.02,2)</f>
        <v>1.17</v>
      </c>
    </row>
    <row r="88" spans="1:10" ht="12.75" customHeight="1" x14ac:dyDescent="0.2">
      <c r="A88" s="12" t="s">
        <v>51</v>
      </c>
      <c r="B88" s="110" t="s">
        <v>91</v>
      </c>
      <c r="C88" s="110"/>
      <c r="D88" s="110"/>
      <c r="E88" s="110"/>
      <c r="F88" s="110"/>
      <c r="G88" s="110"/>
      <c r="H88" s="110"/>
      <c r="I88" s="110"/>
      <c r="J88" s="13">
        <f>ROUND(((($J$80/30)*5)/12),2)</f>
        <v>26.38</v>
      </c>
    </row>
    <row r="89" spans="1:10" ht="12.75" customHeight="1" x14ac:dyDescent="0.2">
      <c r="A89" s="111" t="s">
        <v>36</v>
      </c>
      <c r="B89" s="111"/>
      <c r="C89" s="111"/>
      <c r="D89" s="111"/>
      <c r="E89" s="111"/>
      <c r="F89" s="111"/>
      <c r="G89" s="111"/>
      <c r="H89" s="111"/>
      <c r="I89" s="111"/>
      <c r="J89" s="35">
        <f>SUM(J83:J88)</f>
        <v>187.27999999999997</v>
      </c>
    </row>
    <row r="90" spans="1:10" ht="14.25" customHeight="1" x14ac:dyDescent="0.2">
      <c r="A90" s="12" t="s">
        <v>53</v>
      </c>
      <c r="B90" s="110" t="s">
        <v>92</v>
      </c>
      <c r="C90" s="110"/>
      <c r="D90" s="110"/>
      <c r="E90" s="110"/>
      <c r="F90" s="110"/>
      <c r="G90" s="110"/>
      <c r="H90" s="110"/>
      <c r="I90" s="110"/>
      <c r="J90" s="13">
        <f>ROUND(I47*J89,2)</f>
        <v>68.92</v>
      </c>
    </row>
    <row r="91" spans="1:10" ht="12.75" customHeight="1" x14ac:dyDescent="0.2">
      <c r="A91" s="111" t="s">
        <v>36</v>
      </c>
      <c r="B91" s="111"/>
      <c r="C91" s="111"/>
      <c r="D91" s="111"/>
      <c r="E91" s="111"/>
      <c r="F91" s="111"/>
      <c r="G91" s="111"/>
      <c r="H91" s="111"/>
      <c r="I91" s="111"/>
      <c r="J91" s="14">
        <f>SUM(J89:J90)</f>
        <v>256.2</v>
      </c>
    </row>
    <row r="92" spans="1:10" ht="15.75" customHeight="1" x14ac:dyDescent="0.2">
      <c r="A92" s="118" t="s">
        <v>93</v>
      </c>
      <c r="B92" s="118"/>
      <c r="C92" s="118"/>
      <c r="D92" s="118"/>
      <c r="E92" s="118"/>
      <c r="F92" s="118"/>
      <c r="G92" s="118"/>
      <c r="H92" s="118"/>
      <c r="I92" s="118"/>
      <c r="J92" s="118"/>
    </row>
    <row r="93" spans="1:10" ht="15" customHeight="1" x14ac:dyDescent="0.2">
      <c r="A93" s="62" t="s">
        <v>94</v>
      </c>
      <c r="B93" s="119" t="s">
        <v>95</v>
      </c>
      <c r="C93" s="119"/>
      <c r="D93" s="119"/>
      <c r="E93" s="119"/>
      <c r="F93" s="119"/>
      <c r="G93" s="119"/>
      <c r="H93" s="119"/>
      <c r="I93" s="119"/>
      <c r="J93" s="36" t="s">
        <v>33</v>
      </c>
    </row>
    <row r="94" spans="1:10" ht="12.75" customHeight="1" x14ac:dyDescent="0.2">
      <c r="A94" s="8" t="s">
        <v>4</v>
      </c>
      <c r="B94" s="110" t="s">
        <v>96</v>
      </c>
      <c r="C94" s="110"/>
      <c r="D94" s="110"/>
      <c r="E94" s="110"/>
      <c r="F94" s="110"/>
      <c r="G94" s="110"/>
      <c r="H94" s="110"/>
      <c r="I94" s="110"/>
      <c r="J94" s="16">
        <v>0</v>
      </c>
    </row>
    <row r="95" spans="1:10" ht="12.75" customHeight="1" x14ac:dyDescent="0.2">
      <c r="A95" s="121" t="s">
        <v>36</v>
      </c>
      <c r="B95" s="121"/>
      <c r="C95" s="121"/>
      <c r="D95" s="121"/>
      <c r="E95" s="121"/>
      <c r="F95" s="121"/>
      <c r="G95" s="121"/>
      <c r="H95" s="121"/>
      <c r="I95" s="121"/>
      <c r="J95" s="16">
        <v>0</v>
      </c>
    </row>
    <row r="96" spans="1:10" ht="12.75" customHeight="1" x14ac:dyDescent="0.2">
      <c r="A96" s="12" t="s">
        <v>6</v>
      </c>
      <c r="B96" s="110" t="s">
        <v>97</v>
      </c>
      <c r="C96" s="110"/>
      <c r="D96" s="110"/>
      <c r="E96" s="110"/>
      <c r="F96" s="110"/>
      <c r="G96" s="110"/>
      <c r="H96" s="110"/>
      <c r="I96" s="110"/>
      <c r="J96" s="13">
        <f>ROUND(I47*J95,2)</f>
        <v>0</v>
      </c>
    </row>
    <row r="97" spans="1:11" ht="12.75" customHeight="1" x14ac:dyDescent="0.2">
      <c r="A97" s="111" t="s">
        <v>36</v>
      </c>
      <c r="B97" s="111"/>
      <c r="C97" s="111"/>
      <c r="D97" s="111"/>
      <c r="E97" s="111"/>
      <c r="F97" s="111"/>
      <c r="G97" s="111"/>
      <c r="H97" s="111"/>
      <c r="I97" s="111"/>
      <c r="J97" s="14">
        <f>SUM(J95:J96)</f>
        <v>0</v>
      </c>
    </row>
    <row r="98" spans="1:11" ht="12.75" customHeight="1" x14ac:dyDescent="0.2">
      <c r="A98" s="107"/>
      <c r="B98" s="107"/>
      <c r="C98" s="107"/>
      <c r="D98" s="107"/>
      <c r="E98" s="107"/>
      <c r="F98" s="107"/>
      <c r="G98" s="107"/>
      <c r="H98" s="107"/>
      <c r="I98" s="107"/>
      <c r="J98" s="107"/>
    </row>
    <row r="99" spans="1:11" ht="15.75" customHeight="1" x14ac:dyDescent="0.2">
      <c r="A99" s="118" t="s">
        <v>98</v>
      </c>
      <c r="B99" s="118"/>
      <c r="C99" s="118"/>
      <c r="D99" s="118"/>
      <c r="E99" s="118"/>
      <c r="F99" s="118"/>
      <c r="G99" s="118"/>
      <c r="H99" s="118"/>
      <c r="I99" s="118"/>
      <c r="J99" s="118"/>
    </row>
    <row r="100" spans="1:11" ht="15.75" customHeight="1" x14ac:dyDescent="0.2">
      <c r="A100" s="63">
        <v>4</v>
      </c>
      <c r="B100" s="93" t="s">
        <v>99</v>
      </c>
      <c r="C100" s="93"/>
      <c r="D100" s="93"/>
      <c r="E100" s="93"/>
      <c r="F100" s="93"/>
      <c r="G100" s="93"/>
      <c r="H100" s="93"/>
      <c r="I100" s="93"/>
      <c r="J100" s="36" t="s">
        <v>33</v>
      </c>
    </row>
    <row r="101" spans="1:11" ht="14.25" customHeight="1" x14ac:dyDescent="0.2">
      <c r="A101" s="1" t="s">
        <v>84</v>
      </c>
      <c r="B101" s="90" t="s">
        <v>85</v>
      </c>
      <c r="C101" s="90"/>
      <c r="D101" s="90"/>
      <c r="E101" s="90"/>
      <c r="F101" s="90"/>
      <c r="G101" s="90"/>
      <c r="H101" s="90"/>
      <c r="I101" s="90"/>
      <c r="J101" s="16">
        <f>J91</f>
        <v>256.2</v>
      </c>
    </row>
    <row r="102" spans="1:11" ht="14.25" customHeight="1" x14ac:dyDescent="0.2">
      <c r="A102" s="1" t="s">
        <v>100</v>
      </c>
      <c r="B102" s="90" t="s">
        <v>95</v>
      </c>
      <c r="C102" s="90"/>
      <c r="D102" s="90"/>
      <c r="E102" s="90"/>
      <c r="F102" s="90"/>
      <c r="G102" s="90"/>
      <c r="H102" s="90"/>
      <c r="I102" s="90"/>
      <c r="J102" s="16">
        <f>J97</f>
        <v>0</v>
      </c>
    </row>
    <row r="103" spans="1:11" ht="14.25" customHeight="1" x14ac:dyDescent="0.2">
      <c r="A103" s="120" t="s">
        <v>36</v>
      </c>
      <c r="B103" s="120"/>
      <c r="C103" s="120"/>
      <c r="D103" s="120"/>
      <c r="E103" s="120"/>
      <c r="F103" s="120"/>
      <c r="G103" s="120"/>
      <c r="H103" s="120"/>
      <c r="I103" s="120"/>
      <c r="J103" s="14">
        <f>SUM(J101+J102)</f>
        <v>256.2</v>
      </c>
    </row>
    <row r="104" spans="1:11" ht="12.75" customHeight="1" x14ac:dyDescent="0.2">
      <c r="A104" s="117"/>
      <c r="B104" s="117"/>
      <c r="C104" s="117"/>
      <c r="D104" s="117"/>
      <c r="E104" s="117"/>
      <c r="F104" s="117"/>
      <c r="G104" s="117"/>
      <c r="H104" s="117"/>
      <c r="I104" s="117"/>
      <c r="J104" s="117"/>
    </row>
    <row r="105" spans="1:11" ht="15.75" customHeight="1" x14ac:dyDescent="0.2">
      <c r="A105" s="118" t="s">
        <v>101</v>
      </c>
      <c r="B105" s="118"/>
      <c r="C105" s="118"/>
      <c r="D105" s="118"/>
      <c r="E105" s="118"/>
      <c r="F105" s="118"/>
      <c r="G105" s="118"/>
      <c r="H105" s="118"/>
      <c r="I105" s="118"/>
      <c r="J105" s="118"/>
    </row>
    <row r="106" spans="1:11" ht="15.75" customHeight="1" x14ac:dyDescent="0.2">
      <c r="A106" s="62">
        <v>5</v>
      </c>
      <c r="B106" s="119" t="s">
        <v>102</v>
      </c>
      <c r="C106" s="119"/>
      <c r="D106" s="119"/>
      <c r="E106" s="119"/>
      <c r="F106" s="119"/>
      <c r="G106" s="119"/>
      <c r="H106" s="119"/>
      <c r="I106" s="119"/>
      <c r="J106" s="62" t="s">
        <v>33</v>
      </c>
    </row>
    <row r="107" spans="1:11" ht="12.75" customHeight="1" x14ac:dyDescent="0.2">
      <c r="A107" s="8" t="s">
        <v>4</v>
      </c>
      <c r="B107" s="110" t="s">
        <v>103</v>
      </c>
      <c r="C107" s="110"/>
      <c r="D107" s="110"/>
      <c r="E107" s="110"/>
      <c r="F107" s="110"/>
      <c r="G107" s="110"/>
      <c r="H107" s="110"/>
      <c r="I107" s="110"/>
      <c r="J107" s="143">
        <v>55.846944444444446</v>
      </c>
    </row>
    <row r="108" spans="1:11" ht="12.75" customHeight="1" x14ac:dyDescent="0.2">
      <c r="A108" s="8" t="s">
        <v>6</v>
      </c>
      <c r="B108" s="110" t="s">
        <v>104</v>
      </c>
      <c r="C108" s="110"/>
      <c r="D108" s="110"/>
      <c r="E108" s="110"/>
      <c r="F108" s="110"/>
      <c r="G108" s="110"/>
      <c r="H108" s="110"/>
      <c r="I108" s="110"/>
      <c r="J108" s="142">
        <v>238.43027777777775</v>
      </c>
    </row>
    <row r="109" spans="1:11" ht="12.75" customHeight="1" x14ac:dyDescent="0.2">
      <c r="A109" s="8" t="s">
        <v>8</v>
      </c>
      <c r="B109" s="110" t="s">
        <v>105</v>
      </c>
      <c r="C109" s="110"/>
      <c r="D109" s="110"/>
      <c r="E109" s="110"/>
      <c r="F109" s="110"/>
      <c r="G109" s="110"/>
      <c r="H109" s="110"/>
      <c r="I109" s="110"/>
      <c r="J109" s="142">
        <v>435.63001851851857</v>
      </c>
    </row>
    <row r="110" spans="1:11" ht="12.75" customHeight="1" x14ac:dyDescent="0.2">
      <c r="A110" s="8" t="s">
        <v>10</v>
      </c>
      <c r="B110" s="110" t="s">
        <v>106</v>
      </c>
      <c r="C110" s="110"/>
      <c r="D110" s="110"/>
      <c r="E110" s="110"/>
      <c r="F110" s="110"/>
      <c r="G110" s="110"/>
      <c r="H110" s="110"/>
      <c r="I110" s="110"/>
      <c r="J110" s="142">
        <v>319.28685185185185</v>
      </c>
      <c r="K110" s="73" t="s">
        <v>288</v>
      </c>
    </row>
    <row r="111" spans="1:11" ht="12.75" customHeight="1" x14ac:dyDescent="0.2">
      <c r="A111" s="111" t="s">
        <v>28</v>
      </c>
      <c r="B111" s="111"/>
      <c r="C111" s="111"/>
      <c r="D111" s="111"/>
      <c r="E111" s="111"/>
      <c r="F111" s="111"/>
      <c r="G111" s="111"/>
      <c r="H111" s="111"/>
      <c r="I111" s="111"/>
      <c r="J111" s="38">
        <f>SUM(J107:J110)</f>
        <v>1049.1940925925926</v>
      </c>
    </row>
    <row r="112" spans="1:11" ht="12.75" customHeight="1" x14ac:dyDescent="0.2">
      <c r="A112" s="117"/>
      <c r="B112" s="117"/>
      <c r="C112" s="117"/>
      <c r="D112" s="117"/>
      <c r="E112" s="117"/>
      <c r="F112" s="117"/>
      <c r="G112" s="117"/>
      <c r="H112" s="117"/>
      <c r="I112" s="117"/>
      <c r="J112" s="117"/>
    </row>
    <row r="113" spans="1:10" ht="15.75" customHeight="1" x14ac:dyDescent="0.2">
      <c r="A113" s="118" t="s">
        <v>107</v>
      </c>
      <c r="B113" s="118"/>
      <c r="C113" s="118"/>
      <c r="D113" s="118"/>
      <c r="E113" s="118"/>
      <c r="F113" s="118"/>
      <c r="G113" s="118"/>
      <c r="H113" s="118"/>
      <c r="I113" s="118"/>
      <c r="J113" s="118"/>
    </row>
    <row r="114" spans="1:10" ht="30" customHeight="1" x14ac:dyDescent="0.2">
      <c r="A114" s="62">
        <v>6</v>
      </c>
      <c r="B114" s="119" t="s">
        <v>108</v>
      </c>
      <c r="C114" s="119"/>
      <c r="D114" s="119"/>
      <c r="E114" s="119"/>
      <c r="F114" s="119"/>
      <c r="G114" s="119"/>
      <c r="H114" s="119"/>
      <c r="I114" s="63" t="s">
        <v>41</v>
      </c>
      <c r="J114" s="39" t="s">
        <v>109</v>
      </c>
    </row>
    <row r="115" spans="1:10" ht="12.75" customHeight="1" x14ac:dyDescent="0.2">
      <c r="A115" s="116" t="s">
        <v>110</v>
      </c>
      <c r="B115" s="116"/>
      <c r="C115" s="116"/>
      <c r="D115" s="116"/>
      <c r="E115" s="116"/>
      <c r="F115" s="116"/>
      <c r="G115" s="116"/>
      <c r="H115" s="116"/>
      <c r="I115" s="40" t="s">
        <v>62</v>
      </c>
      <c r="J115" s="41">
        <f>SUM(J26+J67+J77+J103+J111)</f>
        <v>4277.2965925925919</v>
      </c>
    </row>
    <row r="116" spans="1:10" ht="15.75" customHeight="1" x14ac:dyDescent="0.2">
      <c r="A116" s="42" t="s">
        <v>4</v>
      </c>
      <c r="B116" s="115" t="s">
        <v>111</v>
      </c>
      <c r="C116" s="115"/>
      <c r="D116" s="115"/>
      <c r="E116" s="115"/>
      <c r="F116" s="115"/>
      <c r="G116" s="115"/>
      <c r="H116" s="115"/>
      <c r="I116" s="43">
        <v>0.05</v>
      </c>
      <c r="J116" s="16">
        <f>ROUND(I116*J115,2)</f>
        <v>213.86</v>
      </c>
    </row>
    <row r="117" spans="1:10" ht="12.75" customHeight="1" x14ac:dyDescent="0.2">
      <c r="A117" s="116" t="s">
        <v>112</v>
      </c>
      <c r="B117" s="116"/>
      <c r="C117" s="116"/>
      <c r="D117" s="116"/>
      <c r="E117" s="116"/>
      <c r="F117" s="116"/>
      <c r="G117" s="116"/>
      <c r="H117" s="116"/>
      <c r="I117" s="44" t="s">
        <v>62</v>
      </c>
      <c r="J117" s="41">
        <f>SUM(J26+J67+J77+J103+J111+J116)</f>
        <v>4491.1565925925916</v>
      </c>
    </row>
    <row r="118" spans="1:10" ht="15.75" customHeight="1" x14ac:dyDescent="0.2">
      <c r="A118" s="42" t="s">
        <v>6</v>
      </c>
      <c r="B118" s="115" t="s">
        <v>113</v>
      </c>
      <c r="C118" s="115"/>
      <c r="D118" s="115"/>
      <c r="E118" s="115"/>
      <c r="F118" s="115"/>
      <c r="G118" s="115"/>
      <c r="H118" s="115"/>
      <c r="I118" s="43">
        <v>0.1</v>
      </c>
      <c r="J118" s="16">
        <f>ROUND(I118*J117,2)</f>
        <v>449.12</v>
      </c>
    </row>
    <row r="119" spans="1:10" ht="12.75" customHeight="1" x14ac:dyDescent="0.2">
      <c r="A119" s="116" t="s">
        <v>114</v>
      </c>
      <c r="B119" s="116"/>
      <c r="C119" s="116"/>
      <c r="D119" s="116"/>
      <c r="E119" s="116"/>
      <c r="F119" s="116"/>
      <c r="G119" s="116"/>
      <c r="H119" s="116"/>
      <c r="I119" s="44" t="s">
        <v>62</v>
      </c>
      <c r="J119" s="41">
        <f>SUM(J26+J67+J77+J103+J111+J116+J118)</f>
        <v>4940.2765925925914</v>
      </c>
    </row>
    <row r="120" spans="1:10" ht="15.75" customHeight="1" x14ac:dyDescent="0.2">
      <c r="A120" s="42" t="s">
        <v>8</v>
      </c>
      <c r="B120" s="115" t="s">
        <v>115</v>
      </c>
      <c r="C120" s="115"/>
      <c r="D120" s="115"/>
      <c r="E120" s="115"/>
      <c r="F120" s="115"/>
      <c r="G120" s="115"/>
      <c r="H120" s="115"/>
      <c r="I120" s="9" t="s">
        <v>62</v>
      </c>
      <c r="J120" s="65" t="s">
        <v>62</v>
      </c>
    </row>
    <row r="121" spans="1:10" ht="12.75" customHeight="1" x14ac:dyDescent="0.2">
      <c r="A121" s="8"/>
      <c r="B121" s="110" t="s">
        <v>116</v>
      </c>
      <c r="C121" s="110"/>
      <c r="D121" s="110"/>
      <c r="E121" s="110"/>
      <c r="F121" s="110"/>
      <c r="G121" s="110"/>
      <c r="H121" s="110"/>
      <c r="I121" s="9" t="s">
        <v>62</v>
      </c>
      <c r="J121" s="65" t="s">
        <v>62</v>
      </c>
    </row>
    <row r="122" spans="1:10" ht="12.75" customHeight="1" x14ac:dyDescent="0.2">
      <c r="A122" s="8"/>
      <c r="B122" s="110" t="s">
        <v>117</v>
      </c>
      <c r="C122" s="110"/>
      <c r="D122" s="110"/>
      <c r="E122" s="110"/>
      <c r="F122" s="110"/>
      <c r="G122" s="110"/>
      <c r="H122" s="110"/>
      <c r="I122" s="45">
        <v>7.5999999999999998E-2</v>
      </c>
      <c r="J122" s="16">
        <f>ROUND(($J$119/(1-$I$131))*I122,2)</f>
        <v>432.81</v>
      </c>
    </row>
    <row r="123" spans="1:10" ht="12.75" customHeight="1" x14ac:dyDescent="0.2">
      <c r="A123" s="8"/>
      <c r="B123" s="110" t="s">
        <v>118</v>
      </c>
      <c r="C123" s="110"/>
      <c r="D123" s="110"/>
      <c r="E123" s="110"/>
      <c r="F123" s="110"/>
      <c r="G123" s="110"/>
      <c r="H123" s="110"/>
      <c r="I123" s="45">
        <v>1.6500000000000001E-2</v>
      </c>
      <c r="J123" s="16">
        <f>ROUND(($J$119/(1-$I$131))*I123,2)</f>
        <v>93.96</v>
      </c>
    </row>
    <row r="124" spans="1:10" ht="27" customHeight="1" x14ac:dyDescent="0.2">
      <c r="A124" s="8"/>
      <c r="B124" s="90" t="s">
        <v>119</v>
      </c>
      <c r="C124" s="90"/>
      <c r="D124" s="90"/>
      <c r="E124" s="90"/>
      <c r="F124" s="90"/>
      <c r="G124" s="90"/>
      <c r="H124" s="90"/>
      <c r="I124" s="46" t="s">
        <v>62</v>
      </c>
      <c r="J124" s="65" t="s">
        <v>62</v>
      </c>
    </row>
    <row r="125" spans="1:10" ht="27" customHeight="1" x14ac:dyDescent="0.2">
      <c r="A125" s="8"/>
      <c r="B125" s="90" t="s">
        <v>120</v>
      </c>
      <c r="C125" s="90"/>
      <c r="D125" s="90"/>
      <c r="E125" s="90"/>
      <c r="F125" s="90"/>
      <c r="G125" s="90"/>
      <c r="H125" s="90"/>
      <c r="I125" s="46" t="s">
        <v>62</v>
      </c>
      <c r="J125" s="65" t="s">
        <v>62</v>
      </c>
    </row>
    <row r="126" spans="1:10" ht="12.75" customHeight="1" x14ac:dyDescent="0.2">
      <c r="A126" s="8"/>
      <c r="B126" s="110" t="s">
        <v>121</v>
      </c>
      <c r="C126" s="110"/>
      <c r="D126" s="110"/>
      <c r="E126" s="110"/>
      <c r="F126" s="110"/>
      <c r="G126" s="110"/>
      <c r="H126" s="110"/>
      <c r="I126" s="46" t="s">
        <v>62</v>
      </c>
      <c r="J126" s="65" t="s">
        <v>62</v>
      </c>
    </row>
    <row r="127" spans="1:10" ht="12.75" customHeight="1" x14ac:dyDescent="0.2">
      <c r="A127" s="8"/>
      <c r="B127" s="110" t="s">
        <v>122</v>
      </c>
      <c r="C127" s="110"/>
      <c r="D127" s="110"/>
      <c r="E127" s="110"/>
      <c r="F127" s="110"/>
      <c r="G127" s="110"/>
      <c r="H127" s="110"/>
      <c r="I127" s="46" t="s">
        <v>62</v>
      </c>
      <c r="J127" s="65" t="s">
        <v>62</v>
      </c>
    </row>
    <row r="128" spans="1:10" ht="12.75" customHeight="1" x14ac:dyDescent="0.2">
      <c r="A128" s="8"/>
      <c r="B128" s="110" t="s">
        <v>298</v>
      </c>
      <c r="C128" s="110"/>
      <c r="D128" s="110"/>
      <c r="E128" s="110"/>
      <c r="F128" s="110"/>
      <c r="G128" s="110"/>
      <c r="H128" s="110"/>
      <c r="I128" s="47">
        <v>0.04</v>
      </c>
      <c r="J128" s="16">
        <f>ROUND(($J$119/(1-$I$131))*I128,2)</f>
        <v>227.79</v>
      </c>
    </row>
    <row r="129" spans="1:10" ht="12.75" customHeight="1" x14ac:dyDescent="0.2">
      <c r="A129" s="111" t="s">
        <v>36</v>
      </c>
      <c r="B129" s="111"/>
      <c r="C129" s="111"/>
      <c r="D129" s="111"/>
      <c r="E129" s="111"/>
      <c r="F129" s="111"/>
      <c r="G129" s="111"/>
      <c r="H129" s="111"/>
      <c r="I129" s="111"/>
      <c r="J129" s="14">
        <f>SUM(J116+J118+J122+J123+J128)</f>
        <v>1417.54</v>
      </c>
    </row>
    <row r="130" spans="1:10" ht="12.75" customHeight="1" x14ac:dyDescent="0.2">
      <c r="A130" s="107"/>
      <c r="B130" s="107"/>
      <c r="C130" s="107"/>
      <c r="D130" s="107"/>
      <c r="E130" s="107"/>
      <c r="F130" s="107"/>
      <c r="G130" s="107"/>
      <c r="H130" s="107"/>
      <c r="I130" s="107"/>
      <c r="J130" s="107"/>
    </row>
    <row r="131" spans="1:10" ht="14.25" customHeight="1" x14ac:dyDescent="0.2">
      <c r="A131" s="112" t="s">
        <v>123</v>
      </c>
      <c r="B131" s="112"/>
      <c r="C131" s="112"/>
      <c r="D131" s="112"/>
      <c r="E131" s="112"/>
      <c r="F131" s="112"/>
      <c r="G131" s="112"/>
      <c r="H131" s="112"/>
      <c r="I131" s="48">
        <f>SUM(I122:I128)</f>
        <v>0.13250000000000001</v>
      </c>
      <c r="J131" s="41">
        <f>SUM(J122:J128)</f>
        <v>754.56</v>
      </c>
    </row>
    <row r="132" spans="1:10" ht="12.75" customHeight="1" x14ac:dyDescent="0.2">
      <c r="A132" s="113" t="s">
        <v>124</v>
      </c>
      <c r="B132" s="113"/>
      <c r="C132" s="113"/>
      <c r="D132" s="114" t="s">
        <v>125</v>
      </c>
      <c r="E132" s="114"/>
      <c r="F132" s="114"/>
      <c r="G132" s="114"/>
      <c r="H132" s="114"/>
      <c r="I132" s="114"/>
      <c r="J132" s="114"/>
    </row>
    <row r="133" spans="1:10" ht="12.75" customHeight="1" x14ac:dyDescent="0.2">
      <c r="A133" s="113"/>
      <c r="B133" s="113"/>
      <c r="C133" s="113"/>
      <c r="D133" s="114" t="s">
        <v>126</v>
      </c>
      <c r="E133" s="114"/>
      <c r="F133" s="114"/>
      <c r="G133" s="114"/>
      <c r="H133" s="114"/>
      <c r="I133" s="114"/>
      <c r="J133" s="114"/>
    </row>
    <row r="134" spans="1:10" ht="12.75" customHeight="1" x14ac:dyDescent="0.2">
      <c r="A134" s="113"/>
      <c r="B134" s="113"/>
      <c r="C134" s="113"/>
      <c r="D134" s="114" t="s">
        <v>127</v>
      </c>
      <c r="E134" s="114"/>
      <c r="F134" s="114"/>
      <c r="G134" s="114"/>
      <c r="H134" s="114"/>
      <c r="I134" s="114"/>
      <c r="J134" s="114"/>
    </row>
    <row r="135" spans="1:10" ht="12.75" customHeight="1" x14ac:dyDescent="0.2">
      <c r="A135" s="107"/>
      <c r="B135" s="107"/>
      <c r="C135" s="107"/>
      <c r="D135" s="107"/>
      <c r="E135" s="107"/>
      <c r="F135" s="107"/>
      <c r="G135" s="107"/>
      <c r="H135" s="107"/>
      <c r="I135" s="107"/>
      <c r="J135" s="107"/>
    </row>
    <row r="136" spans="1:10" ht="45.75" customHeight="1" x14ac:dyDescent="0.2">
      <c r="A136" s="108" t="s">
        <v>128</v>
      </c>
      <c r="B136" s="108"/>
      <c r="C136" s="108"/>
      <c r="D136" s="108"/>
      <c r="E136" s="108"/>
      <c r="F136" s="108"/>
      <c r="G136" s="108"/>
      <c r="H136" s="108"/>
      <c r="I136" s="108"/>
      <c r="J136" s="108"/>
    </row>
    <row r="137" spans="1:10" ht="14.25" customHeight="1" x14ac:dyDescent="0.2">
      <c r="A137" s="109" t="s">
        <v>129</v>
      </c>
      <c r="B137" s="109"/>
      <c r="C137" s="109"/>
      <c r="D137" s="109"/>
      <c r="E137" s="109"/>
      <c r="F137" s="109"/>
      <c r="G137" s="109"/>
      <c r="H137" s="109"/>
      <c r="I137" s="109"/>
      <c r="J137" s="49" t="s">
        <v>33</v>
      </c>
    </row>
    <row r="138" spans="1:10" ht="14.25" customHeight="1" x14ac:dyDescent="0.2">
      <c r="A138" s="50" t="s">
        <v>4</v>
      </c>
      <c r="B138" s="104" t="s">
        <v>130</v>
      </c>
      <c r="C138" s="104"/>
      <c r="D138" s="104"/>
      <c r="E138" s="104"/>
      <c r="F138" s="104"/>
      <c r="G138" s="104"/>
      <c r="H138" s="104"/>
      <c r="I138" s="104"/>
      <c r="J138" s="27">
        <f>J26</f>
        <v>1576.9099999999999</v>
      </c>
    </row>
    <row r="139" spans="1:10" ht="14.25" customHeight="1" x14ac:dyDescent="0.2">
      <c r="A139" s="50" t="s">
        <v>6</v>
      </c>
      <c r="B139" s="104" t="s">
        <v>29</v>
      </c>
      <c r="C139" s="104"/>
      <c r="D139" s="104"/>
      <c r="E139" s="104"/>
      <c r="F139" s="104"/>
      <c r="G139" s="104"/>
      <c r="H139" s="104"/>
      <c r="I139" s="104"/>
      <c r="J139" s="27">
        <f>J67</f>
        <v>1285.6624999999999</v>
      </c>
    </row>
    <row r="140" spans="1:10" ht="14.25" customHeight="1" x14ac:dyDescent="0.2">
      <c r="A140" s="50" t="s">
        <v>8</v>
      </c>
      <c r="B140" s="104" t="s">
        <v>131</v>
      </c>
      <c r="C140" s="104"/>
      <c r="D140" s="104"/>
      <c r="E140" s="104"/>
      <c r="F140" s="104"/>
      <c r="G140" s="104"/>
      <c r="H140" s="104"/>
      <c r="I140" s="104"/>
      <c r="J140" s="27">
        <f>J77</f>
        <v>109.33</v>
      </c>
    </row>
    <row r="141" spans="1:10" ht="14.25" customHeight="1" x14ac:dyDescent="0.2">
      <c r="A141" s="50" t="s">
        <v>10</v>
      </c>
      <c r="B141" s="104" t="s">
        <v>132</v>
      </c>
      <c r="C141" s="104"/>
      <c r="D141" s="104"/>
      <c r="E141" s="104"/>
      <c r="F141" s="104"/>
      <c r="G141" s="104"/>
      <c r="H141" s="104"/>
      <c r="I141" s="104"/>
      <c r="J141" s="27">
        <f>J103</f>
        <v>256.2</v>
      </c>
    </row>
    <row r="142" spans="1:10" ht="14.25" customHeight="1" x14ac:dyDescent="0.2">
      <c r="A142" s="50" t="s">
        <v>49</v>
      </c>
      <c r="B142" s="104" t="s">
        <v>133</v>
      </c>
      <c r="C142" s="104"/>
      <c r="D142" s="104"/>
      <c r="E142" s="104"/>
      <c r="F142" s="104"/>
      <c r="G142" s="104"/>
      <c r="H142" s="104"/>
      <c r="I142" s="104"/>
      <c r="J142" s="27">
        <f>J111</f>
        <v>1049.1940925925926</v>
      </c>
    </row>
    <row r="143" spans="1:10" ht="14.25" customHeight="1" x14ac:dyDescent="0.2">
      <c r="A143" s="105" t="s">
        <v>134</v>
      </c>
      <c r="B143" s="105"/>
      <c r="C143" s="105"/>
      <c r="D143" s="105"/>
      <c r="E143" s="105"/>
      <c r="F143" s="105"/>
      <c r="G143" s="105"/>
      <c r="H143" s="105"/>
      <c r="I143" s="105"/>
      <c r="J143" s="38">
        <f>SUM(J138:J142)</f>
        <v>4277.2965925925919</v>
      </c>
    </row>
    <row r="144" spans="1:10" ht="14.25" customHeight="1" x14ac:dyDescent="0.2">
      <c r="A144" s="50" t="s">
        <v>51</v>
      </c>
      <c r="B144" s="104" t="s">
        <v>135</v>
      </c>
      <c r="C144" s="104"/>
      <c r="D144" s="104"/>
      <c r="E144" s="104"/>
      <c r="F144" s="104"/>
      <c r="G144" s="104"/>
      <c r="H144" s="104"/>
      <c r="I144" s="104"/>
      <c r="J144" s="27">
        <f>J129</f>
        <v>1417.54</v>
      </c>
    </row>
    <row r="145" spans="1:11" ht="14.25" customHeight="1" x14ac:dyDescent="0.2">
      <c r="A145" s="105" t="s">
        <v>136</v>
      </c>
      <c r="B145" s="105"/>
      <c r="C145" s="105"/>
      <c r="D145" s="105"/>
      <c r="E145" s="105"/>
      <c r="F145" s="105"/>
      <c r="G145" s="105"/>
      <c r="H145" s="105"/>
      <c r="I145" s="105"/>
      <c r="J145" s="38">
        <f>SUM(J143:J144)</f>
        <v>5694.8365925925918</v>
      </c>
      <c r="K145">
        <f>J145*12</f>
        <v>68338.039111111109</v>
      </c>
    </row>
    <row r="146" spans="1:11" ht="12.75" customHeight="1" x14ac:dyDescent="0.2">
      <c r="A146" s="106"/>
      <c r="B146" s="106"/>
      <c r="C146" s="106"/>
      <c r="D146" s="106"/>
      <c r="E146" s="106"/>
      <c r="F146" s="106"/>
      <c r="G146" s="106"/>
      <c r="H146" s="106"/>
      <c r="I146" s="106"/>
      <c r="J146" s="106"/>
    </row>
    <row r="147" spans="1:11" ht="27" customHeight="1" x14ac:dyDescent="0.2">
      <c r="A147" s="90" t="s">
        <v>137</v>
      </c>
      <c r="B147" s="90"/>
      <c r="C147" s="90"/>
      <c r="D147" s="90"/>
      <c r="E147" s="90"/>
      <c r="F147" s="90"/>
      <c r="G147" s="90"/>
      <c r="H147" s="90"/>
      <c r="I147" s="90"/>
      <c r="J147" s="90"/>
    </row>
    <row r="148" spans="1:11" ht="12.75" customHeight="1" x14ac:dyDescent="0.2">
      <c r="A148" s="101" t="s">
        <v>138</v>
      </c>
      <c r="B148" s="101"/>
      <c r="C148" s="101"/>
      <c r="D148" s="101"/>
      <c r="E148" s="101"/>
      <c r="F148" s="101"/>
      <c r="G148" s="101" t="s">
        <v>139</v>
      </c>
      <c r="H148" s="101"/>
      <c r="I148" s="101"/>
      <c r="J148" s="101"/>
    </row>
    <row r="149" spans="1:11" ht="12.75" customHeight="1" x14ac:dyDescent="0.2">
      <c r="A149" s="102" t="s">
        <v>140</v>
      </c>
      <c r="B149" s="102"/>
      <c r="C149" s="102"/>
      <c r="D149" s="102"/>
      <c r="E149" s="102"/>
      <c r="F149" s="102"/>
      <c r="G149" s="103">
        <v>2</v>
      </c>
      <c r="H149" s="103"/>
      <c r="I149" s="103"/>
      <c r="J149" s="103"/>
    </row>
    <row r="150" spans="1:11" ht="12.75" customHeight="1" x14ac:dyDescent="0.2"/>
    <row r="151" spans="1:11" ht="12.75" customHeight="1" x14ac:dyDescent="0.2"/>
    <row r="152" spans="1:11" ht="12.75" customHeight="1" x14ac:dyDescent="0.2"/>
    <row r="153" spans="1:11" ht="12.75" customHeight="1" x14ac:dyDescent="0.2"/>
    <row r="154" spans="1:11" ht="12.75" customHeight="1" x14ac:dyDescent="0.2"/>
    <row r="155" spans="1:11" ht="12.75" customHeight="1" x14ac:dyDescent="0.2"/>
    <row r="156" spans="1:11" ht="12.75" customHeight="1" x14ac:dyDescent="0.2"/>
    <row r="157" spans="1:11" ht="12.75" customHeight="1" x14ac:dyDescent="0.2"/>
    <row r="158" spans="1:11" ht="12.75" customHeight="1" x14ac:dyDescent="0.2"/>
    <row r="159" spans="1:11" ht="12.75" customHeight="1" x14ac:dyDescent="0.2"/>
    <row r="160" spans="1:11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64">
    <mergeCell ref="A1:J1"/>
    <mergeCell ref="A2:J2"/>
    <mergeCell ref="A3:G3"/>
    <mergeCell ref="H3:J3"/>
    <mergeCell ref="A4:G4"/>
    <mergeCell ref="H4:J4"/>
    <mergeCell ref="B9:G9"/>
    <mergeCell ref="H9:J9"/>
    <mergeCell ref="B10:G10"/>
    <mergeCell ref="H10:J10"/>
    <mergeCell ref="A11:J11"/>
    <mergeCell ref="A12:J12"/>
    <mergeCell ref="A5:J5"/>
    <mergeCell ref="A6:J6"/>
    <mergeCell ref="B7:G7"/>
    <mergeCell ref="H7:J7"/>
    <mergeCell ref="B8:G8"/>
    <mergeCell ref="H8:J8"/>
    <mergeCell ref="B18:G18"/>
    <mergeCell ref="H18:J18"/>
    <mergeCell ref="B19:G19"/>
    <mergeCell ref="H19:J19"/>
    <mergeCell ref="B20:G20"/>
    <mergeCell ref="H20:J20"/>
    <mergeCell ref="A13:J13"/>
    <mergeCell ref="A14:J14"/>
    <mergeCell ref="A15:J15"/>
    <mergeCell ref="B16:G16"/>
    <mergeCell ref="H16:J16"/>
    <mergeCell ref="B17:G17"/>
    <mergeCell ref="H17:J17"/>
    <mergeCell ref="A26:I26"/>
    <mergeCell ref="A27:J27"/>
    <mergeCell ref="A28:J28"/>
    <mergeCell ref="A29:J29"/>
    <mergeCell ref="B30:I30"/>
    <mergeCell ref="B31:H31"/>
    <mergeCell ref="A21:J21"/>
    <mergeCell ref="A22:J22"/>
    <mergeCell ref="B23:G23"/>
    <mergeCell ref="H23:I23"/>
    <mergeCell ref="B24:I24"/>
    <mergeCell ref="B25:H25"/>
    <mergeCell ref="B38:H38"/>
    <mergeCell ref="B39:H39"/>
    <mergeCell ref="B40:H40"/>
    <mergeCell ref="B41:D41"/>
    <mergeCell ref="B42:H42"/>
    <mergeCell ref="B43:H43"/>
    <mergeCell ref="B32:H32"/>
    <mergeCell ref="A33:I33"/>
    <mergeCell ref="B34:I34"/>
    <mergeCell ref="A35:I35"/>
    <mergeCell ref="A36:J36"/>
    <mergeCell ref="A37:J37"/>
    <mergeCell ref="B50:I50"/>
    <mergeCell ref="B51:I51"/>
    <mergeCell ref="B52:H52"/>
    <mergeCell ref="B53:H53"/>
    <mergeCell ref="B54:H54"/>
    <mergeCell ref="B55:I55"/>
    <mergeCell ref="B44:H44"/>
    <mergeCell ref="B45:H45"/>
    <mergeCell ref="B46:H46"/>
    <mergeCell ref="A47:H47"/>
    <mergeCell ref="A48:J48"/>
    <mergeCell ref="A49:J49"/>
    <mergeCell ref="A62:J62"/>
    <mergeCell ref="B63:I63"/>
    <mergeCell ref="C64:I64"/>
    <mergeCell ref="C65:I65"/>
    <mergeCell ref="C66:I66"/>
    <mergeCell ref="A67:I67"/>
    <mergeCell ref="B56:H56"/>
    <mergeCell ref="B57:H57"/>
    <mergeCell ref="B58:I58"/>
    <mergeCell ref="B59:I59"/>
    <mergeCell ref="A60:I60"/>
    <mergeCell ref="A61:J61"/>
    <mergeCell ref="B74:I74"/>
    <mergeCell ref="B75:I75"/>
    <mergeCell ref="B76:H76"/>
    <mergeCell ref="A77:I77"/>
    <mergeCell ref="A78:J78"/>
    <mergeCell ref="A79:J79"/>
    <mergeCell ref="A68:J68"/>
    <mergeCell ref="A69:J69"/>
    <mergeCell ref="B70:I70"/>
    <mergeCell ref="B71:I71"/>
    <mergeCell ref="B72:I72"/>
    <mergeCell ref="B73:H73"/>
    <mergeCell ref="B86:I86"/>
    <mergeCell ref="B87:I87"/>
    <mergeCell ref="B88:I88"/>
    <mergeCell ref="A89:I89"/>
    <mergeCell ref="B90:I90"/>
    <mergeCell ref="A91:I91"/>
    <mergeCell ref="A80:I80"/>
    <mergeCell ref="A81:J81"/>
    <mergeCell ref="B82:I82"/>
    <mergeCell ref="B83:H83"/>
    <mergeCell ref="B84:I84"/>
    <mergeCell ref="B85:I85"/>
    <mergeCell ref="A98:J98"/>
    <mergeCell ref="A99:J99"/>
    <mergeCell ref="B100:I100"/>
    <mergeCell ref="B101:I101"/>
    <mergeCell ref="B102:I102"/>
    <mergeCell ref="A103:I103"/>
    <mergeCell ref="A92:J92"/>
    <mergeCell ref="B93:I93"/>
    <mergeCell ref="B94:I94"/>
    <mergeCell ref="A95:I95"/>
    <mergeCell ref="B96:I96"/>
    <mergeCell ref="A97:I97"/>
    <mergeCell ref="B110:I110"/>
    <mergeCell ref="A111:I111"/>
    <mergeCell ref="A112:J112"/>
    <mergeCell ref="A113:J113"/>
    <mergeCell ref="B114:H114"/>
    <mergeCell ref="A115:H115"/>
    <mergeCell ref="A104:J104"/>
    <mergeCell ref="A105:J105"/>
    <mergeCell ref="B106:I106"/>
    <mergeCell ref="B107:I107"/>
    <mergeCell ref="B108:I108"/>
    <mergeCell ref="B109:I109"/>
    <mergeCell ref="B122:H122"/>
    <mergeCell ref="B123:H123"/>
    <mergeCell ref="B124:H124"/>
    <mergeCell ref="B125:H125"/>
    <mergeCell ref="B126:H126"/>
    <mergeCell ref="B127:H127"/>
    <mergeCell ref="B116:H116"/>
    <mergeCell ref="A117:H117"/>
    <mergeCell ref="B118:H118"/>
    <mergeCell ref="A119:H119"/>
    <mergeCell ref="B120:H120"/>
    <mergeCell ref="B121:H121"/>
    <mergeCell ref="A135:J135"/>
    <mergeCell ref="A136:J136"/>
    <mergeCell ref="A137:I137"/>
    <mergeCell ref="B138:I138"/>
    <mergeCell ref="B139:I139"/>
    <mergeCell ref="B140:I140"/>
    <mergeCell ref="B128:H128"/>
    <mergeCell ref="A129:I129"/>
    <mergeCell ref="A130:J130"/>
    <mergeCell ref="A131:H131"/>
    <mergeCell ref="A132:C134"/>
    <mergeCell ref="D132:J132"/>
    <mergeCell ref="D133:J133"/>
    <mergeCell ref="D134:J134"/>
    <mergeCell ref="A147:J147"/>
    <mergeCell ref="A148:F148"/>
    <mergeCell ref="G148:J148"/>
    <mergeCell ref="A149:F149"/>
    <mergeCell ref="G149:J149"/>
    <mergeCell ref="B141:I141"/>
    <mergeCell ref="B142:I142"/>
    <mergeCell ref="A143:I143"/>
    <mergeCell ref="B144:I144"/>
    <mergeCell ref="A145:I145"/>
    <mergeCell ref="A146:J146"/>
  </mergeCells>
  <pageMargins left="0.7" right="0.7" top="0.75" bottom="0.75" header="0" footer="0"/>
  <pageSetup scale="93" firstPageNumber="0" fitToHeight="0" orientation="landscape" r:id="rId1"/>
  <headerFooter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10"/>
  <sheetViews>
    <sheetView workbookViewId="0"/>
  </sheetViews>
  <sheetFormatPr defaultColWidth="9" defaultRowHeight="12.75" x14ac:dyDescent="0.2"/>
  <cols>
    <col min="1" max="1" width="80.5703125" customWidth="1"/>
    <col min="2" max="2" width="19.7109375" customWidth="1"/>
  </cols>
  <sheetData>
    <row r="2" spans="1:2" x14ac:dyDescent="0.2">
      <c r="A2" s="72" t="s">
        <v>163</v>
      </c>
      <c r="B2" s="72" t="s">
        <v>164</v>
      </c>
    </row>
    <row r="3" spans="1:2" ht="15" x14ac:dyDescent="0.2">
      <c r="A3" s="79" t="s">
        <v>165</v>
      </c>
      <c r="B3" s="79" t="s">
        <v>166</v>
      </c>
    </row>
    <row r="4" spans="1:2" ht="30" x14ac:dyDescent="0.2">
      <c r="A4" s="79" t="s">
        <v>167</v>
      </c>
      <c r="B4" s="79" t="s">
        <v>166</v>
      </c>
    </row>
    <row r="5" spans="1:2" ht="30" x14ac:dyDescent="0.2">
      <c r="A5" s="79" t="s">
        <v>168</v>
      </c>
      <c r="B5" s="79" t="s">
        <v>169</v>
      </c>
    </row>
    <row r="6" spans="1:2" ht="30" x14ac:dyDescent="0.2">
      <c r="A6" s="79" t="s">
        <v>170</v>
      </c>
      <c r="B6" s="79" t="s">
        <v>171</v>
      </c>
    </row>
    <row r="7" spans="1:2" ht="15" x14ac:dyDescent="0.2">
      <c r="A7" s="79" t="s">
        <v>172</v>
      </c>
      <c r="B7" s="79" t="s">
        <v>171</v>
      </c>
    </row>
    <row r="8" spans="1:2" ht="15" x14ac:dyDescent="0.2">
      <c r="A8" s="79" t="s">
        <v>174</v>
      </c>
      <c r="B8" s="79" t="s">
        <v>173</v>
      </c>
    </row>
    <row r="9" spans="1:2" ht="30" x14ac:dyDescent="0.2">
      <c r="A9" s="79" t="s">
        <v>175</v>
      </c>
      <c r="B9" s="79" t="s">
        <v>171</v>
      </c>
    </row>
    <row r="10" spans="1:2" ht="45" x14ac:dyDescent="0.2">
      <c r="A10" s="79" t="s">
        <v>294</v>
      </c>
      <c r="B10" s="79" t="s">
        <v>176</v>
      </c>
    </row>
  </sheetData>
  <pageMargins left="0.511811024" right="0.511811024" top="0.78740157499999996" bottom="0.78740157499999996" header="0.31496062000000002" footer="0.31496062000000002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4"/>
  <sheetViews>
    <sheetView workbookViewId="0">
      <selection activeCell="C2" sqref="C2"/>
    </sheetView>
  </sheetViews>
  <sheetFormatPr defaultRowHeight="12.75" x14ac:dyDescent="0.2"/>
  <cols>
    <col min="1" max="1" width="48" customWidth="1"/>
    <col min="2" max="2" width="16.85546875" customWidth="1"/>
  </cols>
  <sheetData>
    <row r="1" spans="1:2" ht="18" x14ac:dyDescent="0.2">
      <c r="A1" s="75" t="s">
        <v>163</v>
      </c>
      <c r="B1" s="76" t="s">
        <v>290</v>
      </c>
    </row>
    <row r="2" spans="1:2" ht="15" x14ac:dyDescent="0.2">
      <c r="A2" s="77" t="s">
        <v>266</v>
      </c>
      <c r="B2" s="77">
        <v>2</v>
      </c>
    </row>
    <row r="3" spans="1:2" ht="15" x14ac:dyDescent="0.2">
      <c r="A3" s="77" t="s">
        <v>267</v>
      </c>
      <c r="B3" s="77">
        <v>5</v>
      </c>
    </row>
    <row r="4" spans="1:2" ht="15" x14ac:dyDescent="0.2">
      <c r="A4" s="77" t="s">
        <v>268</v>
      </c>
      <c r="B4" s="77">
        <v>2</v>
      </c>
    </row>
    <row r="5" spans="1:2" ht="15" x14ac:dyDescent="0.2">
      <c r="A5" s="77" t="s">
        <v>269</v>
      </c>
      <c r="B5" s="77">
        <v>1</v>
      </c>
    </row>
    <row r="6" spans="1:2" ht="15" x14ac:dyDescent="0.2">
      <c r="A6" s="77" t="s">
        <v>270</v>
      </c>
      <c r="B6" s="77">
        <v>2</v>
      </c>
    </row>
    <row r="7" spans="1:2" ht="15" x14ac:dyDescent="0.2">
      <c r="A7" s="77" t="s">
        <v>271</v>
      </c>
      <c r="B7" s="77">
        <v>1</v>
      </c>
    </row>
    <row r="8" spans="1:2" ht="15" x14ac:dyDescent="0.2">
      <c r="A8" s="77" t="s">
        <v>272</v>
      </c>
      <c r="B8" s="77">
        <v>1</v>
      </c>
    </row>
    <row r="9" spans="1:2" ht="15" x14ac:dyDescent="0.2">
      <c r="A9" s="77" t="s">
        <v>273</v>
      </c>
      <c r="B9" s="77">
        <v>1</v>
      </c>
    </row>
    <row r="10" spans="1:2" ht="15" x14ac:dyDescent="0.2">
      <c r="A10" s="77" t="s">
        <v>274</v>
      </c>
      <c r="B10" s="77">
        <v>1</v>
      </c>
    </row>
    <row r="11" spans="1:2" ht="15" x14ac:dyDescent="0.2">
      <c r="A11" s="77" t="s">
        <v>275</v>
      </c>
      <c r="B11" s="77">
        <v>10</v>
      </c>
    </row>
    <row r="12" spans="1:2" ht="15" x14ac:dyDescent="0.2">
      <c r="A12" s="77" t="s">
        <v>276</v>
      </c>
      <c r="B12" s="77">
        <v>1</v>
      </c>
    </row>
    <row r="13" spans="1:2" ht="15" x14ac:dyDescent="0.2">
      <c r="A13" s="77" t="s">
        <v>277</v>
      </c>
      <c r="B13" s="77">
        <v>1</v>
      </c>
    </row>
    <row r="14" spans="1:2" ht="30" x14ac:dyDescent="0.2">
      <c r="A14" s="77" t="s">
        <v>278</v>
      </c>
      <c r="B14" s="77">
        <v>1</v>
      </c>
    </row>
  </sheetData>
  <pageMargins left="0.511811024" right="0.511811024" top="0.78740157499999996" bottom="0.78740157499999996" header="0.31496062000000002" footer="0.31496062000000002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7"/>
  <sheetViews>
    <sheetView workbookViewId="0">
      <selection activeCell="F19" sqref="F19"/>
    </sheetView>
  </sheetViews>
  <sheetFormatPr defaultRowHeight="12.75" x14ac:dyDescent="0.2"/>
  <cols>
    <col min="1" max="1" width="66.140625" customWidth="1"/>
    <col min="2" max="2" width="17.42578125" customWidth="1"/>
  </cols>
  <sheetData>
    <row r="1" spans="1:2" ht="36.75" thickBot="1" x14ac:dyDescent="0.25">
      <c r="A1" s="68" t="s">
        <v>163</v>
      </c>
      <c r="B1" s="69" t="s">
        <v>281</v>
      </c>
    </row>
    <row r="2" spans="1:2" ht="15.75" thickBot="1" x14ac:dyDescent="0.25">
      <c r="A2" s="70" t="s">
        <v>177</v>
      </c>
      <c r="B2" s="71">
        <v>1</v>
      </c>
    </row>
    <row r="3" spans="1:2" ht="15.75" thickBot="1" x14ac:dyDescent="0.25">
      <c r="A3" s="70" t="s">
        <v>178</v>
      </c>
      <c r="B3" s="71">
        <v>1</v>
      </c>
    </row>
    <row r="4" spans="1:2" ht="15.75" thickBot="1" x14ac:dyDescent="0.25">
      <c r="A4" s="70" t="s">
        <v>179</v>
      </c>
      <c r="B4" s="71">
        <v>2</v>
      </c>
    </row>
    <row r="5" spans="1:2" ht="15.75" thickBot="1" x14ac:dyDescent="0.25">
      <c r="A5" s="70" t="s">
        <v>180</v>
      </c>
      <c r="B5" s="71">
        <v>1</v>
      </c>
    </row>
    <row r="6" spans="1:2" ht="15.75" thickBot="1" x14ac:dyDescent="0.25">
      <c r="A6" s="70" t="s">
        <v>181</v>
      </c>
      <c r="B6" s="71">
        <v>1</v>
      </c>
    </row>
    <row r="7" spans="1:2" ht="15.75" thickBot="1" x14ac:dyDescent="0.25">
      <c r="A7" s="70" t="s">
        <v>182</v>
      </c>
      <c r="B7" s="71">
        <v>1</v>
      </c>
    </row>
    <row r="8" spans="1:2" ht="30.75" thickBot="1" x14ac:dyDescent="0.25">
      <c r="A8" s="70" t="s">
        <v>183</v>
      </c>
      <c r="B8" s="71">
        <v>1</v>
      </c>
    </row>
    <row r="9" spans="1:2" ht="15.75" thickBot="1" x14ac:dyDescent="0.25">
      <c r="A9" s="70" t="s">
        <v>184</v>
      </c>
      <c r="B9" s="71">
        <v>3</v>
      </c>
    </row>
    <row r="10" spans="1:2" ht="15.75" thickBot="1" x14ac:dyDescent="0.25">
      <c r="A10" s="70" t="s">
        <v>185</v>
      </c>
      <c r="B10" s="71">
        <v>1</v>
      </c>
    </row>
    <row r="11" spans="1:2" ht="15.75" thickBot="1" x14ac:dyDescent="0.25">
      <c r="A11" s="70" t="s">
        <v>186</v>
      </c>
      <c r="B11" s="71">
        <v>2</v>
      </c>
    </row>
    <row r="12" spans="1:2" ht="15.75" thickBot="1" x14ac:dyDescent="0.25">
      <c r="A12" s="70" t="s">
        <v>187</v>
      </c>
      <c r="B12" s="71">
        <v>1</v>
      </c>
    </row>
    <row r="13" spans="1:2" ht="15.75" thickBot="1" x14ac:dyDescent="0.25">
      <c r="A13" s="70" t="s">
        <v>188</v>
      </c>
      <c r="B13" s="71">
        <v>1</v>
      </c>
    </row>
    <row r="14" spans="1:2" ht="15.75" thickBot="1" x14ac:dyDescent="0.25">
      <c r="A14" s="70" t="s">
        <v>189</v>
      </c>
      <c r="B14" s="71">
        <v>1</v>
      </c>
    </row>
    <row r="15" spans="1:2" ht="15.75" thickBot="1" x14ac:dyDescent="0.25">
      <c r="A15" s="70" t="s">
        <v>190</v>
      </c>
      <c r="B15" s="71">
        <v>1</v>
      </c>
    </row>
    <row r="16" spans="1:2" ht="15.75" thickBot="1" x14ac:dyDescent="0.25">
      <c r="A16" s="70" t="s">
        <v>280</v>
      </c>
      <c r="B16" s="70">
        <v>1</v>
      </c>
    </row>
    <row r="17" spans="1:3" ht="15.75" thickBot="1" x14ac:dyDescent="0.25">
      <c r="A17" s="70" t="s">
        <v>191</v>
      </c>
      <c r="B17" s="71">
        <v>1</v>
      </c>
    </row>
    <row r="18" spans="1:3" ht="45.75" thickBot="1" x14ac:dyDescent="0.25">
      <c r="A18" s="70" t="s">
        <v>282</v>
      </c>
      <c r="B18" s="71">
        <v>2</v>
      </c>
    </row>
    <row r="19" spans="1:3" ht="15.75" thickBot="1" x14ac:dyDescent="0.25">
      <c r="A19" s="70" t="s">
        <v>192</v>
      </c>
      <c r="B19" s="71">
        <v>1</v>
      </c>
    </row>
    <row r="20" spans="1:3" ht="15.75" thickBot="1" x14ac:dyDescent="0.25">
      <c r="A20" s="70" t="s">
        <v>295</v>
      </c>
      <c r="B20" s="71">
        <v>1</v>
      </c>
    </row>
    <row r="21" spans="1:3" ht="15.75" thickBot="1" x14ac:dyDescent="0.25">
      <c r="A21" s="70" t="s">
        <v>286</v>
      </c>
      <c r="B21" s="71">
        <v>1</v>
      </c>
    </row>
    <row r="22" spans="1:3" ht="15.75" thickBot="1" x14ac:dyDescent="0.25">
      <c r="A22" s="70" t="s">
        <v>285</v>
      </c>
      <c r="B22" s="71">
        <v>1</v>
      </c>
    </row>
    <row r="23" spans="1:3" ht="15.75" thickBot="1" x14ac:dyDescent="0.25">
      <c r="A23" s="70" t="s">
        <v>287</v>
      </c>
      <c r="B23" s="71">
        <v>1</v>
      </c>
    </row>
    <row r="24" spans="1:3" ht="15.75" thickBot="1" x14ac:dyDescent="0.25">
      <c r="A24" s="70" t="s">
        <v>284</v>
      </c>
      <c r="B24" s="71">
        <v>1</v>
      </c>
    </row>
    <row r="25" spans="1:3" ht="30.75" thickBot="1" x14ac:dyDescent="0.25">
      <c r="A25" s="70" t="s">
        <v>283</v>
      </c>
      <c r="B25" s="71">
        <v>1</v>
      </c>
    </row>
    <row r="27" spans="1:3" x14ac:dyDescent="0.2">
      <c r="C27" t="s">
        <v>292</v>
      </c>
    </row>
  </sheetData>
  <pageMargins left="0.511811024" right="0.511811024" top="0.78740157499999996" bottom="0.78740157499999996" header="0.31496062000000002" footer="0.31496062000000002"/>
  <pageSetup paperSize="9" scale="7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8"/>
  <sheetViews>
    <sheetView workbookViewId="0">
      <selection activeCell="H18" sqref="H18"/>
    </sheetView>
  </sheetViews>
  <sheetFormatPr defaultRowHeight="12.75" x14ac:dyDescent="0.2"/>
  <cols>
    <col min="1" max="1" width="42.85546875" customWidth="1"/>
    <col min="2" max="2" width="37.5703125" customWidth="1"/>
  </cols>
  <sheetData>
    <row r="1" spans="1:2" ht="18.75" thickBot="1" x14ac:dyDescent="0.25">
      <c r="A1" s="68" t="s">
        <v>163</v>
      </c>
      <c r="B1" s="69" t="s">
        <v>281</v>
      </c>
    </row>
    <row r="2" spans="1:2" ht="30.75" thickBot="1" x14ac:dyDescent="0.25">
      <c r="A2" s="70" t="s">
        <v>193</v>
      </c>
      <c r="B2" s="74">
        <v>1</v>
      </c>
    </row>
    <row r="3" spans="1:2" ht="30.75" thickBot="1" x14ac:dyDescent="0.25">
      <c r="A3" s="70" t="s">
        <v>194</v>
      </c>
      <c r="B3" s="74">
        <v>1</v>
      </c>
    </row>
    <row r="4" spans="1:2" ht="15.75" thickBot="1" x14ac:dyDescent="0.25">
      <c r="A4" s="70" t="s">
        <v>195</v>
      </c>
      <c r="B4" s="74">
        <v>1</v>
      </c>
    </row>
    <row r="5" spans="1:2" ht="30.75" thickBot="1" x14ac:dyDescent="0.25">
      <c r="A5" s="70" t="s">
        <v>196</v>
      </c>
      <c r="B5" s="74">
        <v>1</v>
      </c>
    </row>
    <row r="6" spans="1:2" ht="15.75" thickBot="1" x14ac:dyDescent="0.25">
      <c r="A6" s="70" t="s">
        <v>197</v>
      </c>
      <c r="B6" s="74">
        <v>3</v>
      </c>
    </row>
    <row r="7" spans="1:2" ht="15.75" thickBot="1" x14ac:dyDescent="0.25">
      <c r="A7" s="70" t="s">
        <v>198</v>
      </c>
      <c r="B7" s="74">
        <v>1</v>
      </c>
    </row>
    <row r="8" spans="1:2" ht="15.75" thickBot="1" x14ac:dyDescent="0.25">
      <c r="A8" s="70" t="s">
        <v>199</v>
      </c>
      <c r="B8" s="74">
        <v>3</v>
      </c>
    </row>
    <row r="9" spans="1:2" ht="15.75" thickBot="1" x14ac:dyDescent="0.25">
      <c r="A9" s="70" t="s">
        <v>200</v>
      </c>
      <c r="B9" s="74">
        <v>1</v>
      </c>
    </row>
    <row r="10" spans="1:2" ht="15.75" thickBot="1" x14ac:dyDescent="0.25">
      <c r="A10" s="70" t="s">
        <v>201</v>
      </c>
      <c r="B10" s="74">
        <v>1</v>
      </c>
    </row>
    <row r="11" spans="1:2" ht="30.75" thickBot="1" x14ac:dyDescent="0.25">
      <c r="A11" s="70" t="s">
        <v>202</v>
      </c>
      <c r="B11" s="74">
        <v>2</v>
      </c>
    </row>
    <row r="12" spans="1:2" ht="15.75" thickBot="1" x14ac:dyDescent="0.25">
      <c r="A12" s="70" t="s">
        <v>203</v>
      </c>
      <c r="B12" s="74">
        <v>2</v>
      </c>
    </row>
    <row r="13" spans="1:2" ht="15.75" thickBot="1" x14ac:dyDescent="0.25">
      <c r="A13" s="70" t="s">
        <v>204</v>
      </c>
      <c r="B13" s="74">
        <v>1</v>
      </c>
    </row>
    <row r="14" spans="1:2" ht="30.75" thickBot="1" x14ac:dyDescent="0.25">
      <c r="A14" s="70" t="s">
        <v>205</v>
      </c>
      <c r="B14" s="74">
        <v>1</v>
      </c>
    </row>
    <row r="15" spans="1:2" ht="15.75" thickBot="1" x14ac:dyDescent="0.25">
      <c r="A15" s="70" t="s">
        <v>206</v>
      </c>
      <c r="B15" s="74">
        <v>2</v>
      </c>
    </row>
    <row r="16" spans="1:2" ht="15.75" thickBot="1" x14ac:dyDescent="0.25">
      <c r="A16" s="70" t="s">
        <v>207</v>
      </c>
      <c r="B16" s="74">
        <v>2</v>
      </c>
    </row>
    <row r="17" spans="1:2" ht="15.75" thickBot="1" x14ac:dyDescent="0.25">
      <c r="A17" s="70" t="s">
        <v>208</v>
      </c>
      <c r="B17" s="74">
        <v>2</v>
      </c>
    </row>
    <row r="18" spans="1:2" ht="30.75" thickBot="1" x14ac:dyDescent="0.25">
      <c r="A18" s="70" t="s">
        <v>209</v>
      </c>
      <c r="B18" s="74">
        <v>2</v>
      </c>
    </row>
    <row r="19" spans="1:2" ht="15.75" thickBot="1" x14ac:dyDescent="0.25">
      <c r="A19" s="70" t="s">
        <v>210</v>
      </c>
      <c r="B19" s="74">
        <v>2</v>
      </c>
    </row>
    <row r="20" spans="1:2" ht="30.75" thickBot="1" x14ac:dyDescent="0.25">
      <c r="A20" s="70" t="s">
        <v>211</v>
      </c>
      <c r="B20" s="74">
        <v>2</v>
      </c>
    </row>
    <row r="21" spans="1:2" ht="15.75" thickBot="1" x14ac:dyDescent="0.25">
      <c r="A21" s="70" t="s">
        <v>212</v>
      </c>
      <c r="B21" s="74">
        <v>2</v>
      </c>
    </row>
    <row r="22" spans="1:2" ht="15.75" thickBot="1" x14ac:dyDescent="0.25">
      <c r="A22" s="70" t="s">
        <v>213</v>
      </c>
      <c r="B22" s="74">
        <v>2</v>
      </c>
    </row>
    <row r="23" spans="1:2" ht="15.75" thickBot="1" x14ac:dyDescent="0.25">
      <c r="A23" s="70" t="s">
        <v>214</v>
      </c>
      <c r="B23" s="74">
        <v>2</v>
      </c>
    </row>
    <row r="24" spans="1:2" ht="15.75" thickBot="1" x14ac:dyDescent="0.25">
      <c r="A24" s="70" t="s">
        <v>215</v>
      </c>
      <c r="B24" s="74">
        <v>2</v>
      </c>
    </row>
    <row r="25" spans="1:2" ht="15.75" thickBot="1" x14ac:dyDescent="0.25">
      <c r="A25" s="70" t="s">
        <v>216</v>
      </c>
      <c r="B25" s="74">
        <v>1</v>
      </c>
    </row>
    <row r="26" spans="1:2" ht="15.75" thickBot="1" x14ac:dyDescent="0.25">
      <c r="A26" s="70" t="s">
        <v>217</v>
      </c>
      <c r="B26" s="74">
        <v>1</v>
      </c>
    </row>
    <row r="27" spans="1:2" ht="15.75" thickBot="1" x14ac:dyDescent="0.25">
      <c r="A27" s="70" t="s">
        <v>218</v>
      </c>
      <c r="B27" s="74">
        <v>2</v>
      </c>
    </row>
    <row r="28" spans="1:2" ht="15.75" thickBot="1" x14ac:dyDescent="0.25">
      <c r="A28" s="70" t="s">
        <v>219</v>
      </c>
      <c r="B28" s="74">
        <v>1</v>
      </c>
    </row>
    <row r="29" spans="1:2" ht="15.75" thickBot="1" x14ac:dyDescent="0.25">
      <c r="A29" s="70" t="s">
        <v>220</v>
      </c>
      <c r="B29" s="74">
        <v>3</v>
      </c>
    </row>
    <row r="30" spans="1:2" ht="15.75" thickBot="1" x14ac:dyDescent="0.25">
      <c r="A30" s="70" t="s">
        <v>221</v>
      </c>
      <c r="B30" s="74">
        <v>3</v>
      </c>
    </row>
    <row r="31" spans="1:2" ht="15.75" thickBot="1" x14ac:dyDescent="0.25">
      <c r="A31" s="70" t="s">
        <v>222</v>
      </c>
      <c r="B31" s="74">
        <v>2</v>
      </c>
    </row>
    <row r="32" spans="1:2" ht="15.75" thickBot="1" x14ac:dyDescent="0.25">
      <c r="A32" s="70" t="s">
        <v>223</v>
      </c>
      <c r="B32" s="74">
        <v>3</v>
      </c>
    </row>
    <row r="33" spans="1:2" ht="15.75" thickBot="1" x14ac:dyDescent="0.25">
      <c r="A33" s="70" t="s">
        <v>224</v>
      </c>
      <c r="B33" s="74">
        <v>2</v>
      </c>
    </row>
    <row r="34" spans="1:2" ht="60.75" thickBot="1" x14ac:dyDescent="0.25">
      <c r="A34" s="70" t="s">
        <v>225</v>
      </c>
      <c r="B34" s="74">
        <v>3</v>
      </c>
    </row>
    <row r="35" spans="1:2" ht="15.75" thickBot="1" x14ac:dyDescent="0.25">
      <c r="A35" s="70" t="s">
        <v>226</v>
      </c>
      <c r="B35" s="74">
        <v>1</v>
      </c>
    </row>
    <row r="36" spans="1:2" ht="15.75" thickBot="1" x14ac:dyDescent="0.25">
      <c r="A36" s="70" t="s">
        <v>227</v>
      </c>
      <c r="B36" s="74">
        <v>1</v>
      </c>
    </row>
    <row r="37" spans="1:2" ht="15.75" thickBot="1" x14ac:dyDescent="0.25">
      <c r="A37" s="70" t="s">
        <v>228</v>
      </c>
      <c r="B37" s="74">
        <v>1</v>
      </c>
    </row>
    <row r="38" spans="1:2" ht="15.75" thickBot="1" x14ac:dyDescent="0.25">
      <c r="A38" s="70" t="s">
        <v>229</v>
      </c>
      <c r="B38" s="74">
        <v>3</v>
      </c>
    </row>
    <row r="39" spans="1:2" ht="15.75" thickBot="1" x14ac:dyDescent="0.25">
      <c r="A39" s="70" t="s">
        <v>230</v>
      </c>
      <c r="B39" s="74">
        <v>2</v>
      </c>
    </row>
    <row r="40" spans="1:2" ht="15.75" thickBot="1" x14ac:dyDescent="0.25">
      <c r="A40" s="70" t="s">
        <v>231</v>
      </c>
      <c r="B40" s="74">
        <v>1</v>
      </c>
    </row>
    <row r="41" spans="1:2" ht="15.75" thickBot="1" x14ac:dyDescent="0.25">
      <c r="A41" s="70" t="s">
        <v>232</v>
      </c>
      <c r="B41" s="74">
        <v>2</v>
      </c>
    </row>
    <row r="42" spans="1:2" ht="15.75" thickBot="1" x14ac:dyDescent="0.25">
      <c r="A42" s="70" t="s">
        <v>233</v>
      </c>
      <c r="B42" s="74">
        <v>1</v>
      </c>
    </row>
    <row r="43" spans="1:2" ht="15.75" thickBot="1" x14ac:dyDescent="0.25">
      <c r="A43" s="70" t="s">
        <v>234</v>
      </c>
      <c r="B43" s="74">
        <v>1</v>
      </c>
    </row>
    <row r="44" spans="1:2" ht="15.75" thickBot="1" x14ac:dyDescent="0.25">
      <c r="A44" s="70" t="s">
        <v>235</v>
      </c>
      <c r="B44" s="74">
        <v>2</v>
      </c>
    </row>
    <row r="45" spans="1:2" ht="15.75" thickBot="1" x14ac:dyDescent="0.25">
      <c r="A45" s="70" t="s">
        <v>236</v>
      </c>
      <c r="B45" s="74">
        <v>1</v>
      </c>
    </row>
    <row r="46" spans="1:2" ht="30.75" thickBot="1" x14ac:dyDescent="0.25">
      <c r="A46" s="70" t="s">
        <v>237</v>
      </c>
      <c r="B46" s="74">
        <v>2</v>
      </c>
    </row>
    <row r="47" spans="1:2" ht="15.75" thickBot="1" x14ac:dyDescent="0.25">
      <c r="A47" s="70" t="s">
        <v>238</v>
      </c>
      <c r="B47" s="74">
        <v>2</v>
      </c>
    </row>
    <row r="48" spans="1:2" ht="15.75" thickBot="1" x14ac:dyDescent="0.25">
      <c r="A48" s="70" t="s">
        <v>239</v>
      </c>
      <c r="B48" s="74">
        <v>2</v>
      </c>
    </row>
    <row r="49" spans="1:3" ht="15.75" thickBot="1" x14ac:dyDescent="0.25">
      <c r="A49" s="70" t="s">
        <v>240</v>
      </c>
      <c r="B49" s="74">
        <v>2</v>
      </c>
    </row>
    <row r="50" spans="1:3" ht="45.75" thickBot="1" x14ac:dyDescent="0.25">
      <c r="A50" s="70" t="s">
        <v>241</v>
      </c>
      <c r="B50" s="74">
        <v>1</v>
      </c>
    </row>
    <row r="51" spans="1:3" ht="15.75" thickBot="1" x14ac:dyDescent="0.25">
      <c r="A51" s="70" t="s">
        <v>242</v>
      </c>
      <c r="B51" s="74">
        <v>3</v>
      </c>
    </row>
    <row r="52" spans="1:3" ht="15.75" thickBot="1" x14ac:dyDescent="0.25">
      <c r="A52" s="70" t="s">
        <v>243</v>
      </c>
      <c r="B52" s="74">
        <v>2</v>
      </c>
    </row>
    <row r="53" spans="1:3" ht="15.75" thickBot="1" x14ac:dyDescent="0.25">
      <c r="A53" s="70" t="s">
        <v>244</v>
      </c>
      <c r="B53" s="74">
        <v>3</v>
      </c>
    </row>
    <row r="54" spans="1:3" ht="30.75" thickBot="1" x14ac:dyDescent="0.25">
      <c r="A54" s="70" t="s">
        <v>245</v>
      </c>
      <c r="B54" s="74">
        <v>5</v>
      </c>
    </row>
    <row r="55" spans="1:3" ht="15.75" thickBot="1" x14ac:dyDescent="0.25">
      <c r="A55" s="70" t="s">
        <v>246</v>
      </c>
      <c r="B55" s="74">
        <v>1</v>
      </c>
    </row>
    <row r="56" spans="1:3" ht="15.75" thickBot="1" x14ac:dyDescent="0.25">
      <c r="A56" s="70" t="s">
        <v>247</v>
      </c>
      <c r="B56" s="74">
        <v>3</v>
      </c>
    </row>
    <row r="57" spans="1:3" ht="45.75" thickBot="1" x14ac:dyDescent="0.25">
      <c r="A57" s="70" t="s">
        <v>248</v>
      </c>
      <c r="B57" s="74">
        <v>5</v>
      </c>
    </row>
    <row r="58" spans="1:3" x14ac:dyDescent="0.2">
      <c r="C58" t="s">
        <v>292</v>
      </c>
    </row>
  </sheetData>
  <pageMargins left="0.511811024" right="0.511811024" top="0.78740157499999996" bottom="0.78740157499999996" header="0.31496062000000002" footer="0.31496062000000002"/>
  <pageSetup paperSize="9" scale="7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8"/>
  <sheetViews>
    <sheetView workbookViewId="0">
      <selection activeCell="D3" sqref="D3"/>
    </sheetView>
  </sheetViews>
  <sheetFormatPr defaultRowHeight="12.75" x14ac:dyDescent="0.2"/>
  <cols>
    <col min="1" max="1" width="58.28515625" customWidth="1"/>
  </cols>
  <sheetData>
    <row r="1" spans="1:2" ht="90" x14ac:dyDescent="0.2">
      <c r="A1" s="75" t="s">
        <v>163</v>
      </c>
      <c r="B1" s="76" t="s">
        <v>281</v>
      </c>
    </row>
    <row r="2" spans="1:2" ht="30" x14ac:dyDescent="0.2">
      <c r="A2" s="77" t="s">
        <v>249</v>
      </c>
      <c r="B2" s="77">
        <v>3</v>
      </c>
    </row>
    <row r="3" spans="1:2" ht="30" x14ac:dyDescent="0.2">
      <c r="A3" s="77" t="s">
        <v>250</v>
      </c>
      <c r="B3" s="77">
        <v>2</v>
      </c>
    </row>
    <row r="4" spans="1:2" ht="30" x14ac:dyDescent="0.2">
      <c r="A4" s="77" t="s">
        <v>251</v>
      </c>
      <c r="B4" s="77">
        <v>2</v>
      </c>
    </row>
    <row r="5" spans="1:2" ht="15" x14ac:dyDescent="0.2">
      <c r="A5" s="77" t="s">
        <v>252</v>
      </c>
      <c r="B5" s="77">
        <v>3</v>
      </c>
    </row>
    <row r="6" spans="1:2" ht="15" x14ac:dyDescent="0.2">
      <c r="A6" s="77" t="s">
        <v>253</v>
      </c>
      <c r="B6" s="77">
        <v>1</v>
      </c>
    </row>
    <row r="7" spans="1:2" ht="15" x14ac:dyDescent="0.2">
      <c r="A7" s="77" t="s">
        <v>254</v>
      </c>
      <c r="B7" s="77">
        <v>10</v>
      </c>
    </row>
    <row r="8" spans="1:2" ht="15" x14ac:dyDescent="0.2">
      <c r="A8" s="77" t="s">
        <v>255</v>
      </c>
      <c r="B8" s="77">
        <v>10</v>
      </c>
    </row>
    <row r="9" spans="1:2" ht="15" x14ac:dyDescent="0.2">
      <c r="A9" s="77" t="s">
        <v>256</v>
      </c>
      <c r="B9" s="77">
        <v>10</v>
      </c>
    </row>
    <row r="10" spans="1:2" ht="15" x14ac:dyDescent="0.2">
      <c r="A10" s="77" t="s">
        <v>257</v>
      </c>
      <c r="B10" s="77">
        <v>5</v>
      </c>
    </row>
    <row r="11" spans="1:2" ht="30" x14ac:dyDescent="0.2">
      <c r="A11" s="77" t="s">
        <v>258</v>
      </c>
      <c r="B11" s="77">
        <v>5</v>
      </c>
    </row>
    <row r="12" spans="1:2" ht="15" x14ac:dyDescent="0.2">
      <c r="A12" s="77" t="s">
        <v>259</v>
      </c>
      <c r="B12" s="77">
        <v>5</v>
      </c>
    </row>
    <row r="13" spans="1:2" ht="15" x14ac:dyDescent="0.2">
      <c r="A13" s="77" t="s">
        <v>260</v>
      </c>
      <c r="B13" s="77">
        <v>10</v>
      </c>
    </row>
    <row r="14" spans="1:2" ht="30" x14ac:dyDescent="0.2">
      <c r="A14" s="77" t="s">
        <v>261</v>
      </c>
      <c r="B14" s="77">
        <v>300</v>
      </c>
    </row>
    <row r="15" spans="1:2" ht="15" x14ac:dyDescent="0.2">
      <c r="A15" s="77" t="s">
        <v>262</v>
      </c>
      <c r="B15" s="77">
        <v>10</v>
      </c>
    </row>
    <row r="16" spans="1:2" ht="15" x14ac:dyDescent="0.2">
      <c r="A16" s="77" t="s">
        <v>263</v>
      </c>
      <c r="B16" s="77">
        <v>10</v>
      </c>
    </row>
    <row r="17" spans="1:2" ht="15" x14ac:dyDescent="0.2">
      <c r="A17" s="77" t="s">
        <v>264</v>
      </c>
      <c r="B17" s="77">
        <v>10</v>
      </c>
    </row>
    <row r="18" spans="1:2" ht="15" x14ac:dyDescent="0.2">
      <c r="A18" s="77" t="s">
        <v>265</v>
      </c>
      <c r="B18" s="77">
        <v>10</v>
      </c>
    </row>
  </sheetData>
  <pageMargins left="0.511811024" right="0.511811024" top="0.78740157499999996" bottom="0.78740157499999996" header="0.31496062000000002" footer="0.31496062000000002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RESUMO</vt:lpstr>
      <vt:lpstr>Eletricista</vt:lpstr>
      <vt:lpstr>Auxiliar de manutenção predial</vt:lpstr>
      <vt:lpstr>Uniformes</vt:lpstr>
      <vt:lpstr>EPI</vt:lpstr>
      <vt:lpstr>Máquinas e equipamentos</vt:lpstr>
      <vt:lpstr>Ferramentas</vt:lpstr>
      <vt:lpstr>Consumíveis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Claus de Rosso Bolzan</dc:creator>
  <dc:description/>
  <cp:lastModifiedBy>TI</cp:lastModifiedBy>
  <cp:revision>1</cp:revision>
  <cp:lastPrinted>2022-09-12T20:07:58Z</cp:lastPrinted>
  <dcterms:created xsi:type="dcterms:W3CDTF">2019-05-20T18:00:30Z</dcterms:created>
  <dcterms:modified xsi:type="dcterms:W3CDTF">2022-09-16T12:24:01Z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